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814" firstSheet="10" activeTab="10"/>
  </bookViews>
  <sheets>
    <sheet name="01.2020" sheetId="1" state="hidden" r:id="rId1"/>
    <sheet name="02.2020" sheetId="2" state="hidden" r:id="rId2"/>
    <sheet name="03.2020" sheetId="3" state="hidden" r:id="rId3"/>
    <sheet name="04.2020" sheetId="4" state="hidden" r:id="rId4"/>
    <sheet name="05.2020" sheetId="5" state="hidden" r:id="rId5"/>
    <sheet name="06.2020" sheetId="6" state="hidden" r:id="rId6"/>
    <sheet name="07.2020" sheetId="7" state="hidden" r:id="rId7"/>
    <sheet name="08.2020" sheetId="8" state="hidden" r:id="rId8"/>
    <sheet name="09.2020" sheetId="9" state="hidden" r:id="rId9"/>
    <sheet name="10.2020" sheetId="10" state="hidden" r:id="rId10"/>
    <sheet name="12.2020" sheetId="11" r:id="rId11"/>
    <sheet name="12.2019" sheetId="12" state="hidden" r:id="rId12"/>
    <sheet name="Свод 2020 год" sheetId="13" state="hidden" r:id="rId13"/>
  </sheets>
  <externalReferences>
    <externalReference r:id="rId16"/>
  </externalReferences>
  <definedNames>
    <definedName name="DB" localSheetId="1">'[1]Расходы'!#REF!</definedName>
    <definedName name="DB" localSheetId="2">'[1]Расходы'!#REF!</definedName>
    <definedName name="DB" localSheetId="3">'[1]Расходы'!#REF!</definedName>
    <definedName name="DB" localSheetId="4">'[1]Расходы'!#REF!</definedName>
    <definedName name="DB" localSheetId="5">'[1]Расходы'!#REF!</definedName>
    <definedName name="DB" localSheetId="6">'[1]Расходы'!#REF!</definedName>
    <definedName name="DB" localSheetId="7">'[1]Расходы'!#REF!</definedName>
    <definedName name="DB" localSheetId="8">'[1]Расходы'!#REF!</definedName>
    <definedName name="DB" localSheetId="9">'[1]Расходы'!#REF!</definedName>
    <definedName name="DB" localSheetId="11">'[1]Расходы'!#REF!</definedName>
    <definedName name="DB" localSheetId="10">'[1]Расходы'!#REF!</definedName>
    <definedName name="DB" localSheetId="12">'[1]Расходы'!#REF!</definedName>
    <definedName name="DB">'[1]Расходы'!#REF!</definedName>
    <definedName name="бб" localSheetId="1">'[1]Расходы'!#REF!</definedName>
    <definedName name="бб" localSheetId="2">'[1]Расходы'!#REF!</definedName>
    <definedName name="бб" localSheetId="3">'[1]Расходы'!#REF!</definedName>
    <definedName name="бб" localSheetId="4">'[1]Расходы'!#REF!</definedName>
    <definedName name="бб" localSheetId="5">'[1]Расходы'!#REF!</definedName>
    <definedName name="бб" localSheetId="6">'[1]Расходы'!#REF!</definedName>
    <definedName name="бб" localSheetId="7">'[1]Расходы'!#REF!</definedName>
    <definedName name="бб" localSheetId="8">'[1]Расходы'!#REF!</definedName>
    <definedName name="бб" localSheetId="9">'[1]Расходы'!#REF!</definedName>
    <definedName name="бб" localSheetId="11">'[1]Расходы'!#REF!</definedName>
    <definedName name="бб" localSheetId="10">'[1]Расходы'!#REF!</definedName>
    <definedName name="бб" localSheetId="12">'[1]Расходы'!#REF!</definedName>
    <definedName name="бб">'[1]Расходы'!#REF!</definedName>
    <definedName name="Деньги" localSheetId="1">'[1]Расходы'!#REF!</definedName>
    <definedName name="Деньги" localSheetId="2">'[1]Расходы'!#REF!</definedName>
    <definedName name="Деньги" localSheetId="3">'[1]Расходы'!#REF!</definedName>
    <definedName name="Деньги" localSheetId="4">'[1]Расходы'!#REF!</definedName>
    <definedName name="Деньги" localSheetId="5">'[1]Расходы'!#REF!</definedName>
    <definedName name="Деньги" localSheetId="6">'[1]Расходы'!#REF!</definedName>
    <definedName name="Деньги" localSheetId="7">'[1]Расходы'!#REF!</definedName>
    <definedName name="Деньги" localSheetId="8">'[1]Расходы'!#REF!</definedName>
    <definedName name="Деньги" localSheetId="9">'[1]Расходы'!#REF!</definedName>
    <definedName name="Деньги" localSheetId="11">'[1]Расходы'!#REF!</definedName>
    <definedName name="Деньги" localSheetId="10">'[1]Расходы'!#REF!</definedName>
    <definedName name="Деньги" localSheetId="12">'[1]Расходы'!#REF!</definedName>
    <definedName name="Деньги">'[1]Расходы'!#REF!</definedName>
    <definedName name="зачет" localSheetId="1">'[1]Расходы'!#REF!</definedName>
    <definedName name="зачет" localSheetId="2">'[1]Расходы'!#REF!</definedName>
    <definedName name="зачет" localSheetId="3">'[1]Расходы'!#REF!</definedName>
    <definedName name="зачет" localSheetId="4">'[1]Расходы'!#REF!</definedName>
    <definedName name="зачет" localSheetId="5">'[1]Расходы'!#REF!</definedName>
    <definedName name="зачет" localSheetId="6">'[1]Расходы'!#REF!</definedName>
    <definedName name="зачет" localSheetId="7">'[1]Расходы'!#REF!</definedName>
    <definedName name="зачет" localSheetId="8">'[1]Расходы'!#REF!</definedName>
    <definedName name="зачет" localSheetId="9">'[1]Расходы'!#REF!</definedName>
    <definedName name="зачет" localSheetId="11">'[1]Расходы'!#REF!</definedName>
    <definedName name="зачет" localSheetId="10">'[1]Расходы'!#REF!</definedName>
    <definedName name="зачет" localSheetId="12">'[1]Расходы'!#REF!</definedName>
    <definedName name="зачет">'[1]Расходы'!#REF!</definedName>
    <definedName name="рап" localSheetId="3">'[1]Расходы'!#REF!</definedName>
    <definedName name="рап" localSheetId="4">'[1]Расходы'!#REF!</definedName>
    <definedName name="рап" localSheetId="5">'[1]Расходы'!#REF!</definedName>
    <definedName name="рап" localSheetId="6">'[1]Расходы'!#REF!</definedName>
    <definedName name="рап" localSheetId="7">'[1]Расходы'!#REF!</definedName>
    <definedName name="рап" localSheetId="8">'[1]Расходы'!#REF!</definedName>
    <definedName name="рап" localSheetId="9">'[1]Расходы'!#REF!</definedName>
    <definedName name="рап" localSheetId="11">'[1]Расходы'!#REF!</definedName>
    <definedName name="рап" localSheetId="10">'[1]Расходы'!#REF!</definedName>
    <definedName name="рап" localSheetId="12">'[1]Расходы'!#REF!</definedName>
    <definedName name="рап">'[1]Расходы'!#REF!</definedName>
  </definedNames>
  <calcPr fullCalcOnLoad="1" refMode="R1C1"/>
</workbook>
</file>

<file path=xl/sharedStrings.xml><?xml version="1.0" encoding="utf-8"?>
<sst xmlns="http://schemas.openxmlformats.org/spreadsheetml/2006/main" count="2921" uniqueCount="312">
  <si>
    <t>Ц/склад</t>
  </si>
  <si>
    <t>Закуп</t>
  </si>
  <si>
    <t>ГОСТ,ОСТ,ТУ</t>
  </si>
  <si>
    <t>Ед. изм.</t>
  </si>
  <si>
    <t>С центрального склада</t>
  </si>
  <si>
    <t>ЗАКУП</t>
  </si>
  <si>
    <t>Цена, руб.без НДС</t>
  </si>
  <si>
    <t>Сумма, т.руб</t>
  </si>
  <si>
    <t>Итого кол-во.</t>
  </si>
  <si>
    <t>шт</t>
  </si>
  <si>
    <t>тн</t>
  </si>
  <si>
    <t>ИТОГО</t>
  </si>
  <si>
    <t>Потребность в ГСМ и газах</t>
  </si>
  <si>
    <t>ГОСТ 305-82</t>
  </si>
  <si>
    <t>Потребность на производственную санитарию</t>
  </si>
  <si>
    <t>пар</t>
  </si>
  <si>
    <t>л</t>
  </si>
  <si>
    <t>Наименование, марка, типоразмер материала</t>
  </si>
  <si>
    <t>Потребность</t>
  </si>
  <si>
    <t>ЖДУ</t>
  </si>
  <si>
    <t>АТУ</t>
  </si>
  <si>
    <t>ГОСТ 2084-77</t>
  </si>
  <si>
    <t>Масло  веретенное И -12</t>
  </si>
  <si>
    <t>ОСТ38.01414-87</t>
  </si>
  <si>
    <t>Масло моторное М10Г2К</t>
  </si>
  <si>
    <t>ГОСТ 8581-78</t>
  </si>
  <si>
    <t>Масло  моторное М8 ВА</t>
  </si>
  <si>
    <t>ГОСТ10541-78</t>
  </si>
  <si>
    <t xml:space="preserve">Топливо дизельное </t>
  </si>
  <si>
    <t>кг</t>
  </si>
  <si>
    <t>ПЛАН,т.руб (без НДС)</t>
  </si>
  <si>
    <t>ВСЕГО,т.руб (с НДС)</t>
  </si>
  <si>
    <t>Потребность в материалах на содержание оборудования, зданий и сооружений</t>
  </si>
  <si>
    <t>с НДС</t>
  </si>
  <si>
    <t>Дата поставки</t>
  </si>
  <si>
    <t>Кол-во</t>
  </si>
  <si>
    <t>ГОСТ-30266-95</t>
  </si>
  <si>
    <t>Потребность в спецодежде</t>
  </si>
  <si>
    <t>Материалы на ТБ</t>
  </si>
  <si>
    <t>Исполнительный директор</t>
  </si>
  <si>
    <t xml:space="preserve">Начальник комерческой службы  </t>
  </si>
  <si>
    <t>Начальник ПБО</t>
  </si>
  <si>
    <t xml:space="preserve">   </t>
  </si>
  <si>
    <t xml:space="preserve">        </t>
  </si>
  <si>
    <t>ГОСТ 5274-90</t>
  </si>
  <si>
    <t>Транспортный цех</t>
  </si>
  <si>
    <t>ГОСТ 12.4.013-97</t>
  </si>
  <si>
    <t>ГОСТ 12.4.010-75</t>
  </si>
  <si>
    <t>ГОСТ 12.4.137-84</t>
  </si>
  <si>
    <t>м/п</t>
  </si>
  <si>
    <t>ГОСТ 12.4.219-99</t>
  </si>
  <si>
    <t>Холстопрошивочное полотно пл.200 г/м куб.</t>
  </si>
  <si>
    <t>ТУ 17-14-240-84</t>
  </si>
  <si>
    <t xml:space="preserve">ГОСТ 12.3.041-86 </t>
  </si>
  <si>
    <t>ГОСТ 535-88</t>
  </si>
  <si>
    <t>ТУ 8572-017-00302190-93</t>
  </si>
  <si>
    <t xml:space="preserve">Мыло  туалетное  </t>
  </si>
  <si>
    <t>ГОСТ 27575-87</t>
  </si>
  <si>
    <t>Лопата совковая</t>
  </si>
  <si>
    <t>Черенок для лопат берёза L 130см</t>
  </si>
  <si>
    <t>Веник чилижный</t>
  </si>
  <si>
    <t>ГОСТ 19596-87</t>
  </si>
  <si>
    <t>ГОСТ 2695-83</t>
  </si>
  <si>
    <t>Лопата снеговая</t>
  </si>
  <si>
    <t>ГОСТ 6465-76</t>
  </si>
  <si>
    <t>Щетка для подметания пола 3-х рядная с ручкой</t>
  </si>
  <si>
    <t>ГОСТ 28638-90</t>
  </si>
  <si>
    <t>Молоток слесарный 800гр с ручкой</t>
  </si>
  <si>
    <t>ГОСТ 2310-71</t>
  </si>
  <si>
    <t>Масло моторное Лукойл Синтетик SAE 5W-40 SM/CF</t>
  </si>
  <si>
    <t>Жидкость тормозная "Нева"</t>
  </si>
  <si>
    <t>ТУ 2451-074-36732629-2009</t>
  </si>
  <si>
    <t>ACEA A3/B4-10</t>
  </si>
  <si>
    <t>Жидкость охлаждающая ТОСОЛ А-40М</t>
  </si>
  <si>
    <t>ГОСТ 28084-89</t>
  </si>
  <si>
    <t xml:space="preserve">Молоток путевой костыльный  размеры, мм – 330х42х50
</t>
  </si>
  <si>
    <t>ГОСТ Р 51072-97</t>
  </si>
  <si>
    <t>Лопата штыковая</t>
  </si>
  <si>
    <t>Выключатель одноклавишный,  наружной установки  10АХ - 250v - 2300w max</t>
  </si>
  <si>
    <t>ГОСТ 24682</t>
  </si>
  <si>
    <t xml:space="preserve">Ключ торцевой шурупный М 24 квадрат
</t>
  </si>
  <si>
    <t>Ключ торцевой гаечный М 36 шестиграник</t>
  </si>
  <si>
    <t>ГОСТ 2838-80</t>
  </si>
  <si>
    <t>ГОСТ 25605-83</t>
  </si>
  <si>
    <t>ГОСТ 11401-75</t>
  </si>
  <si>
    <t>Пена монтажная профессиональная всесезонная  750мл</t>
  </si>
  <si>
    <t>ГОСТ 22695-77</t>
  </si>
  <si>
    <t xml:space="preserve"> Жидкость для промывки пистолета для монтажной пены</t>
  </si>
  <si>
    <t>ГОСТ 2768-84</t>
  </si>
  <si>
    <t xml:space="preserve">Кабель гибкий медный многопроволочный 3жилы по 4 кв.мм+ 1жила 2.5 кв.мм 
</t>
  </si>
  <si>
    <t>ГОСТ 24334-80</t>
  </si>
  <si>
    <t xml:space="preserve">Наконечник для электорошпалоподбоек моделей ЭШП 9 Размеры,мм 450х100х100 </t>
  </si>
  <si>
    <t>ГОСТ 10085-64</t>
  </si>
  <si>
    <t>ГОСТ 2239-70</t>
  </si>
  <si>
    <t>ГОСТ 443-76</t>
  </si>
  <si>
    <t>Краска белая ПФ-115</t>
  </si>
  <si>
    <t>Краска красная ПФ-115</t>
  </si>
  <si>
    <t>Краска голубая ПФ-115</t>
  </si>
  <si>
    <t>Краска черная ПФ-115</t>
  </si>
  <si>
    <t>Кисть малярная плоская ФК-25 мм</t>
  </si>
  <si>
    <t>ГОСТ 10597-87</t>
  </si>
  <si>
    <t>Кисть малярная плоская ФК-50 мм</t>
  </si>
  <si>
    <t>Валик малярный ВМ-200</t>
  </si>
  <si>
    <t>ГОСТ 10831-87</t>
  </si>
  <si>
    <t>Ведро оцинкованное 10 л</t>
  </si>
  <si>
    <t>ГОСТ 20588-82</t>
  </si>
  <si>
    <t>Цемент ПЦ-400  в мешках 50 кг</t>
  </si>
  <si>
    <t>ГОСТ 10178-85</t>
  </si>
  <si>
    <t xml:space="preserve">Саморез по дереву 3,5*110мм </t>
  </si>
  <si>
    <t>ГОСТ 1145-80</t>
  </si>
  <si>
    <t>Саморез по дереву 3,5*42мм</t>
  </si>
  <si>
    <t>Саморез по дереву 3,5*25мм</t>
  </si>
  <si>
    <t xml:space="preserve">Рукав резиновый напорный с текстильным каркасом внутрений D-20мм
</t>
  </si>
  <si>
    <t>ГОСТ 18698-79</t>
  </si>
  <si>
    <t>п/м</t>
  </si>
  <si>
    <t xml:space="preserve">ГОСТ 7396.1-89 </t>
  </si>
  <si>
    <t>Розетка наружная   c заземляющим контактом 16 А/250 В</t>
  </si>
  <si>
    <t>ГОСТ Р 51057-2001</t>
  </si>
  <si>
    <t>Нефрас с2-80/120 БР-2 «галоша» канистра 20 л.</t>
  </si>
  <si>
    <t>Круг (диск) обдирочный шлифовальный 180*6*22</t>
  </si>
  <si>
    <t>ГОСТ 2424-83</t>
  </si>
  <si>
    <t xml:space="preserve">Круг отрезной по металлу, 180 х 2,5 х 22 </t>
  </si>
  <si>
    <t>ГОСТ 21963-83</t>
  </si>
  <si>
    <t>Паронит листовой (маслобензостойкий) ПМБ 2,0 мм</t>
  </si>
  <si>
    <t xml:space="preserve">ГОСТ 481-80 </t>
  </si>
  <si>
    <t>Паронит листовой (маслобензостойкий) ПМБ 3,0 мм</t>
  </si>
  <si>
    <t xml:space="preserve">Замок навесной </t>
  </si>
  <si>
    <t>ВСЕГО</t>
  </si>
  <si>
    <t>ГОСТ 18724-88</t>
  </si>
  <si>
    <t>Крем защитный</t>
  </si>
  <si>
    <t>ГОСТ 29335-92</t>
  </si>
  <si>
    <t>Топливо  бензин  АИ-92</t>
  </si>
  <si>
    <t>ГОСТ 12337-84</t>
  </si>
  <si>
    <t>Масло турбинное ТП-22 С</t>
  </si>
  <si>
    <t>Масло дизильное М14В2</t>
  </si>
  <si>
    <t xml:space="preserve"> ГОСТ 9972-74 </t>
  </si>
  <si>
    <t>Огнетушители (ОП-8)</t>
  </si>
  <si>
    <t>Огнетушители (ОП-4)</t>
  </si>
  <si>
    <t>Л.С. Зубанова</t>
  </si>
  <si>
    <t>М.А. Кошелев</t>
  </si>
  <si>
    <t>В.В. Харитонов</t>
  </si>
  <si>
    <t>Л.В. Руденко</t>
  </si>
  <si>
    <t>Менеджер КС</t>
  </si>
  <si>
    <t>О.В. Грекова</t>
  </si>
  <si>
    <t>Мастер ТЦ</t>
  </si>
  <si>
    <t>Р.В. Козлов</t>
  </si>
  <si>
    <t>2019г.</t>
  </si>
  <si>
    <t>ГОСТ Р 51391-99</t>
  </si>
  <si>
    <t>Масло моторное MOBIL Super 3000 X1 5w40 4л синтетическое</t>
  </si>
  <si>
    <t xml:space="preserve">Костюм на утепляющей подкладке </t>
  </si>
  <si>
    <t>Костюм для защиты от искр и брызг расплавленного металла на утепляющей подкладке</t>
  </si>
  <si>
    <t>компл</t>
  </si>
  <si>
    <t>Носки</t>
  </si>
  <si>
    <t xml:space="preserve">Белье нательное утепленное </t>
  </si>
  <si>
    <t>ГОСТ 25296-14</t>
  </si>
  <si>
    <t xml:space="preserve">Подшлемник утепленный </t>
  </si>
  <si>
    <t>ТУ 8579-035-56615498-13</t>
  </si>
  <si>
    <t xml:space="preserve">Наушники противошумные </t>
  </si>
  <si>
    <t>ГОСТ 12.4.209-99 EN 352</t>
  </si>
  <si>
    <t xml:space="preserve">Вкладыши противошумные </t>
  </si>
  <si>
    <t xml:space="preserve"> ТУ 8448-031-56615498-2013</t>
  </si>
  <si>
    <t xml:space="preserve">Перчатки с полимерным покрытием </t>
  </si>
  <si>
    <t xml:space="preserve">Перчатки трикотажные  </t>
  </si>
  <si>
    <t xml:space="preserve">Перчатки диэлектрические </t>
  </si>
  <si>
    <t>ГОСТ 12.4.183-91</t>
  </si>
  <si>
    <t xml:space="preserve">Очки защитные ЗП2 80 </t>
  </si>
  <si>
    <t xml:space="preserve">Жилет сигнальный </t>
  </si>
  <si>
    <t>Перчатки с защитным покрытием морозостойкие с утепляющими вкладышами</t>
  </si>
  <si>
    <t xml:space="preserve">Костюм для защиты от общих производственных загрязнений и механических воздействий </t>
  </si>
  <si>
    <t xml:space="preserve">Костюм для защиты от искр и брызг расплавленного металла </t>
  </si>
  <si>
    <t xml:space="preserve">Халат хлопчатобумажный  от производственных загрязнений </t>
  </si>
  <si>
    <t>ГОСТ 12.4.131-83</t>
  </si>
  <si>
    <t xml:space="preserve">Комплект "Путеец-Л" </t>
  </si>
  <si>
    <t>ТУ 8572-018-05109248-03</t>
  </si>
  <si>
    <t xml:space="preserve">Плащ для защиты от воды или комплект для защиты от воды </t>
  </si>
  <si>
    <t>ГОСТ 12.4137-84</t>
  </si>
  <si>
    <t xml:space="preserve">Ботинки кожаные с защитным подноском или (сапоги с защитным подноском) </t>
  </si>
  <si>
    <t xml:space="preserve">Белье нательное </t>
  </si>
  <si>
    <t>ГОСТ 20462-87</t>
  </si>
  <si>
    <t xml:space="preserve">Подшлемник под каску </t>
  </si>
  <si>
    <t>Средство защиты органов дыхания (противоаэрозольное)</t>
  </si>
  <si>
    <t>Шапка-ушанка со звукопроводными вставками</t>
  </si>
  <si>
    <t>Шапка трикотажная</t>
  </si>
  <si>
    <t xml:space="preserve">Комплект для защиты от пониженных температур "Путеец" </t>
  </si>
  <si>
    <t>Рукавицы брезентовые</t>
  </si>
  <si>
    <t>Материалы на ТБ ЖДУ</t>
  </si>
  <si>
    <t>Материалы на ТБ АТУ</t>
  </si>
  <si>
    <t xml:space="preserve">Материалы на ТБ </t>
  </si>
  <si>
    <t>ПЛАН, т.руб (без НДС)</t>
  </si>
  <si>
    <t>ВСЕГО, т.руб (с НДС)</t>
  </si>
  <si>
    <t>Комплект для защиты от пониженных температур "Путеец"</t>
  </si>
  <si>
    <t xml:space="preserve">Сапоги кожаные утепленные с защитным подноском </t>
  </si>
  <si>
    <t>Перчатки утепленные (термостойкие)</t>
  </si>
  <si>
    <t>ТУ 8570-001-56615498-2003, ТУ 8448-031-56615498-2013</t>
  </si>
  <si>
    <t>Валенки с резиновым низом</t>
  </si>
  <si>
    <t xml:space="preserve"> ГОСТ 18724-88</t>
  </si>
  <si>
    <t>нет новой цены</t>
  </si>
  <si>
    <t>Костюм для защиты от искр и брызг расплавленного металла (лето)</t>
  </si>
  <si>
    <t>Белье нательное (лето)</t>
  </si>
  <si>
    <t>Наушники противошумные</t>
  </si>
  <si>
    <t>Сапоги кирзовые</t>
  </si>
  <si>
    <t>ГОСТ12.4137-84</t>
  </si>
  <si>
    <t>Костюм для защиты от общих производственных загрязнений и механических воздействий</t>
  </si>
  <si>
    <t>Комплект "Путеец-Л"</t>
  </si>
  <si>
    <t>Ботинки кожаные с защитным подноском</t>
  </si>
  <si>
    <t>Подшлемник под каску</t>
  </si>
  <si>
    <t>Вкладыши противошумные</t>
  </si>
  <si>
    <t>Очки защитные ЗП2 80</t>
  </si>
  <si>
    <t>Плащ для защиты от воды</t>
  </si>
  <si>
    <t>Очки защитные В-1, В-2</t>
  </si>
  <si>
    <r>
      <t xml:space="preserve">Головка триммерная CHAMPION HT38 </t>
    </r>
    <r>
      <rPr>
        <sz val="14"/>
        <rFont val="Times New Roman"/>
        <family val="1"/>
      </rPr>
      <t>Тип крепления Гайка М10*1,00 левая</t>
    </r>
  </si>
  <si>
    <t xml:space="preserve"> HT38 </t>
  </si>
  <si>
    <r>
      <t xml:space="preserve">Головка триммерная CHAMPION HT33 </t>
    </r>
    <r>
      <rPr>
        <sz val="14"/>
        <rFont val="Times New Roman"/>
        <family val="1"/>
      </rPr>
      <t>Тип крепления Гайка М10*1,25 левая</t>
    </r>
  </si>
  <si>
    <t xml:space="preserve"> HT33 </t>
  </si>
  <si>
    <r>
      <t xml:space="preserve">Корд триммерный диаметр  3.0 мм., длина  </t>
    </r>
    <r>
      <rPr>
        <sz val="16"/>
        <color indexed="8"/>
        <rFont val="Times New Roman"/>
        <family val="1"/>
      </rPr>
      <t xml:space="preserve">164м, форма </t>
    </r>
    <r>
      <rPr>
        <sz val="12"/>
        <color indexed="8"/>
        <rFont val="Times New Roman"/>
        <family val="1"/>
      </rPr>
      <t xml:space="preserve">(круг) CHAMPION Round  </t>
    </r>
  </si>
  <si>
    <t>Ботинки диэлектрическикие</t>
  </si>
  <si>
    <t>Перчатки диэлектрические</t>
  </si>
  <si>
    <t xml:space="preserve"> ГОСТ 12.4.183-91, ТУ 38-106-977-2004</t>
  </si>
  <si>
    <t xml:space="preserve">Щиток защитный лицевой  В-1, В-2 </t>
  </si>
  <si>
    <t>Огнетушители (ОП-4) ЖДУ</t>
  </si>
  <si>
    <t>Огнетушители (ОП-8) ЖДУ</t>
  </si>
  <si>
    <t xml:space="preserve">Лампа светодиодная 220-230В цоколь Е-27
</t>
  </si>
  <si>
    <t xml:space="preserve">ГОСТ 13861 - 89 </t>
  </si>
  <si>
    <r>
      <t xml:space="preserve">Редуктор кислородный ПТК БКО-50-2 </t>
    </r>
    <r>
      <rPr>
        <b/>
        <sz val="14"/>
        <color indexed="8"/>
        <rFont val="Times New Roman"/>
        <family val="1"/>
      </rPr>
      <t>(паспорт 2020года)</t>
    </r>
  </si>
  <si>
    <r>
      <t xml:space="preserve">Редуктор пропановый балонный БПО-5 </t>
    </r>
    <r>
      <rPr>
        <b/>
        <sz val="14"/>
        <color indexed="8"/>
        <rFont val="Times New Roman"/>
        <family val="1"/>
      </rPr>
      <t>(паспорт 2020 года)</t>
    </r>
  </si>
  <si>
    <r>
      <t xml:space="preserve">Редуктор углекислотный УР-6 </t>
    </r>
    <r>
      <rPr>
        <b/>
        <sz val="14"/>
        <rFont val="Times New Roman"/>
        <family val="1"/>
      </rPr>
      <t>(паспорт 2020 года)</t>
    </r>
  </si>
  <si>
    <t xml:space="preserve">Керосин </t>
  </si>
  <si>
    <t xml:space="preserve">ГОСТ 18499-73 </t>
  </si>
  <si>
    <r>
      <t xml:space="preserve">Нож с зубцами из твердого сплава Anti-kick </t>
    </r>
    <r>
      <rPr>
        <sz val="14"/>
        <rFont val="Times New Roman"/>
        <family val="1"/>
      </rPr>
      <t>Champion C5121</t>
    </r>
    <r>
      <rPr>
        <sz val="12"/>
        <rFont val="Times New Roman"/>
        <family val="1"/>
      </rPr>
      <t xml:space="preserve">  Внешний диаметр, мм255, Посадочный диаметр, мм25.4</t>
    </r>
  </si>
  <si>
    <t>C5121</t>
  </si>
  <si>
    <t>Армокров-ОПТИМ ХКП-3,7 (1х10м) (асбогаль)</t>
  </si>
  <si>
    <t xml:space="preserve">Управляющий директор     </t>
  </si>
  <si>
    <t>Огнетушители (ОП-2)</t>
  </si>
  <si>
    <t>Аптечка автомобильная  ФЭСТ</t>
  </si>
  <si>
    <t>Щебень фракции 40/60</t>
  </si>
  <si>
    <t>Пропан газ (кг)</t>
  </si>
  <si>
    <t>Поликарбонат сотовый (прозрачный)   2,1м*6м , толщина 4 мм</t>
  </si>
  <si>
    <t>Штора брезентовая с люверсами</t>
  </si>
  <si>
    <r>
      <t>м</t>
    </r>
    <r>
      <rPr>
        <sz val="12"/>
        <rFont val="Calibri"/>
        <family val="2"/>
      </rPr>
      <t>²</t>
    </r>
  </si>
  <si>
    <t xml:space="preserve">Ботинки кожаные с защитным подноском </t>
  </si>
  <si>
    <t>Головка триммерная CHAMPION HT38 Тип крепления Гайка М10*1,00 левая</t>
  </si>
  <si>
    <t>Головка триммерная CHAMPION HT33 Тип крепления Гайка М10*1,25 левая</t>
  </si>
  <si>
    <t>Нож с зубцами из твердого сплава Anti-kick Champion C5121  Внешний диаметр, мм255, Посадочный диаметр, мм25.4</t>
  </si>
  <si>
    <t xml:space="preserve">Корд триммерный диаметр  3.0 мм., длина  164м, форма (круг) CHAMPION Round  </t>
  </si>
  <si>
    <r>
      <t xml:space="preserve">Редуктор кислородный ПТК БКО-50-2 </t>
    </r>
    <r>
      <rPr>
        <b/>
        <sz val="12"/>
        <color indexed="8"/>
        <rFont val="Times New Roman"/>
        <family val="1"/>
      </rPr>
      <t>(паспорт 2020года)</t>
    </r>
  </si>
  <si>
    <r>
      <t xml:space="preserve">Редуктор пропановый балонный БПО-5 </t>
    </r>
    <r>
      <rPr>
        <b/>
        <sz val="12"/>
        <color indexed="8"/>
        <rFont val="Times New Roman"/>
        <family val="1"/>
      </rPr>
      <t>(паспорт 2020 года)</t>
    </r>
  </si>
  <si>
    <r>
      <t xml:space="preserve">Редуктор углекислотный УР-6 </t>
    </r>
    <r>
      <rPr>
        <b/>
        <sz val="12"/>
        <rFont val="Times New Roman"/>
        <family val="1"/>
      </rPr>
      <t>(паспорт 2020 года)</t>
    </r>
  </si>
  <si>
    <t>м²</t>
  </si>
  <si>
    <t>уп</t>
  </si>
  <si>
    <t>Путевой лист легкового автомобиля (упаковка 100шт)</t>
  </si>
  <si>
    <t>Путевой лист трактора (упаковка 100шт)</t>
  </si>
  <si>
    <t>Путевой лист автомобильного стрелового самоходного крана(упаковка 100шт)</t>
  </si>
  <si>
    <t>Путевой лист специального автомобиля (упаковка 100шт)</t>
  </si>
  <si>
    <t>Путевой лист грузового автомобиля (упаковка 100шт)</t>
  </si>
  <si>
    <t>Кувалда 5 кг с длинным черенком</t>
  </si>
  <si>
    <t xml:space="preserve">Плащ для защиты от воды </t>
  </si>
  <si>
    <t>Сапоги кожаные утепленные с защитным подноском</t>
  </si>
  <si>
    <t>Установка Тахографа на а/м ЗИЛ (АТЗ)</t>
  </si>
  <si>
    <t>З.Х. Бралина</t>
  </si>
  <si>
    <t>Углекислота пищевая (в баллоне 24 кг)</t>
  </si>
  <si>
    <t xml:space="preserve">Масло 2-х тактное HP Husqvarna 1 л </t>
  </si>
  <si>
    <t>Ботинки диэлектрическикие р-р 42</t>
  </si>
  <si>
    <t>Цемент М-500</t>
  </si>
  <si>
    <t>Пена монтажная профессиональная всесезонная  750мл (на пистолет)</t>
  </si>
  <si>
    <t>Жидкость для промывки пистолета для монтажной пены на пистолет</t>
  </si>
  <si>
    <t>Сушилка для рук G-teq 8814 PW</t>
  </si>
  <si>
    <t>Уайт-спирит (5л)</t>
  </si>
  <si>
    <t>Автомобильная смазка  MOBK Mobilgreace ХНР 222</t>
  </si>
  <si>
    <t>Кабель ВВГ 3*2,5</t>
  </si>
  <si>
    <t xml:space="preserve">Дверной доводчик Dorma TS-77 EN2 серый </t>
  </si>
  <si>
    <t>Установка системы глонасс</t>
  </si>
  <si>
    <t>Масло  веретенное И -20А</t>
  </si>
  <si>
    <t>ГОСТ38.01414-87</t>
  </si>
  <si>
    <t>Костюм для защиты от общих производственных загрязнений и механических воздействий (Рост 192 р-р 60-62 -1шт, рост 184 р-р 52-54 - 1шт, рост 184 р-р 48-50-1шт, рост 180 р-р 48-50 1шт, рост 175 р-р 48-50 -1шт)</t>
  </si>
  <si>
    <t>Ботинки кожаные с защитным подноском (р-р 41-1шт, р-р 42-1шт, р-р 43-1шт, р-р 45-2шт)</t>
  </si>
  <si>
    <t>Бензиновый триммер GGT-2900T HUTER</t>
  </si>
  <si>
    <t>Белье нательное (рост 180 р-р 48-50)</t>
  </si>
  <si>
    <t>Белье нательное (рост 170 р-р 52-54 -5шт, рост 170 р-р 48-50 -1шт, рост 170 р-р 54-56 -1шт, рост 180 р-р 52-54 -1шт)</t>
  </si>
  <si>
    <t>Костюм для защиты от искр и брызг расплавленного металла (лето) (рост 170 р-р 52-54)</t>
  </si>
  <si>
    <t>Сапоги кирзовые (р-р 42)</t>
  </si>
  <si>
    <t>Набор сверл по металлу, STAYER 29602-H10_z01</t>
  </si>
  <si>
    <t>STAYER 29602-H10_z01</t>
  </si>
  <si>
    <t xml:space="preserve">Набор ключей шестигранных TUNDRA, удлиненные с шаром, CrV, 1.5 - 10 мм, 9 шт </t>
  </si>
  <si>
    <t xml:space="preserve">Артикул: 2354394-SLav </t>
  </si>
  <si>
    <t>Набор ключей звездочек TORX Г-образных экстра длинных 9пр. (Т10, Т15, Т20, Т25, Т27, Т30, Т40, Т45, Т50)в пластиковом держателе Forsage F-5098XL</t>
  </si>
  <si>
    <t>Forsage F-5098XL</t>
  </si>
  <si>
    <t xml:space="preserve">Лампа светодиодная 20W LED A60  Е-27 6500K
</t>
  </si>
  <si>
    <t>Белье нательное утепленное (Рост 192 р-р 60-62 -1шт, рост 184 р-р 52-54 - 1шт, рост 184 р-р 48-50-1шт, рост 180 р-р 48-50 1шт, рост 175 р-р 48-50 -1шт, рост 180 р-р 56-58 - 1шт)</t>
  </si>
  <si>
    <t xml:space="preserve">Генеральный директор     </t>
  </si>
  <si>
    <t>Т.А. Харитонова</t>
  </si>
  <si>
    <t>Потребность в материалах на содержание оборудования, зданий и сооружений,ГСМ</t>
  </si>
  <si>
    <t>основное</t>
  </si>
  <si>
    <t>ст. Мастер Праведнов А.Н.</t>
  </si>
  <si>
    <t xml:space="preserve">рамки деревянные </t>
  </si>
  <si>
    <t>компл.</t>
  </si>
  <si>
    <t>ткань С-4</t>
  </si>
  <si>
    <t>м</t>
  </si>
  <si>
    <t>салфетки пресс№1</t>
  </si>
  <si>
    <t>салфетки пресс №5</t>
  </si>
  <si>
    <t>копл</t>
  </si>
  <si>
    <t>краны пп ду 20 для прессов</t>
  </si>
  <si>
    <t>фартуки для рабочих</t>
  </si>
  <si>
    <t>мешки по 25 кг</t>
  </si>
  <si>
    <t>мкр</t>
  </si>
  <si>
    <t>поддоны</t>
  </si>
  <si>
    <t>ткань на рукова</t>
  </si>
  <si>
    <t>дт топливо</t>
  </si>
  <si>
    <t xml:space="preserve">мкр для кизирита </t>
  </si>
  <si>
    <t xml:space="preserve">мешки англ соль </t>
  </si>
  <si>
    <t xml:space="preserve">сальниковая набивка </t>
  </si>
  <si>
    <t>ключи 17/19</t>
  </si>
  <si>
    <t>ключи 22/24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</si>
</sst>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419]mmmm\ yyyy;@"/>
    <numFmt numFmtId="182" formatCode="0.0"/>
    <numFmt numFmtId="183" formatCode="0.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0.0000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#,##0.00&quot;р.&quot;"/>
    <numFmt numFmtId="196" formatCode="0.000000000"/>
    <numFmt numFmtId="197" formatCode="#,##0.0000"/>
    <numFmt numFmtId="198" formatCode="#,##0.00000"/>
    <numFmt numFmtId="199" formatCode="#,##0.000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b/>
      <sz val="12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13">
    <xf numFmtId="0" fontId="0" fillId="0" borderId="0" xfId="0" applyAlignment="1">
      <alignment/>
    </xf>
    <xf numFmtId="2" fontId="24" fillId="7" borderId="10" xfId="68" applyNumberFormat="1" applyFont="1" applyFill="1" applyBorder="1" applyAlignment="1">
      <alignment horizontal="center" vertical="center"/>
      <protection/>
    </xf>
    <xf numFmtId="2" fontId="24" fillId="7" borderId="11" xfId="0" applyNumberFormat="1" applyFont="1" applyFill="1" applyBorder="1" applyAlignment="1">
      <alignment horizontal="left"/>
    </xf>
    <xf numFmtId="0" fontId="24" fillId="7" borderId="11" xfId="67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5" fillId="7" borderId="12" xfId="0" applyFont="1" applyFill="1" applyBorder="1" applyAlignment="1">
      <alignment horizontal="left" vertical="center" wrapText="1"/>
    </xf>
    <xf numFmtId="0" fontId="25" fillId="7" borderId="13" xfId="0" applyFont="1" applyFill="1" applyBorder="1" applyAlignment="1">
      <alignment horizontal="left" vertical="center" wrapText="1"/>
    </xf>
    <xf numFmtId="2" fontId="24" fillId="7" borderId="11" xfId="0" applyNumberFormat="1" applyFont="1" applyFill="1" applyBorder="1" applyAlignment="1">
      <alignment horizontal="center" vertical="center"/>
    </xf>
    <xf numFmtId="0" fontId="20" fillId="7" borderId="11" xfId="67" applyFont="1" applyFill="1" applyBorder="1" applyAlignment="1">
      <alignment horizontal="center" vertical="center"/>
      <protection/>
    </xf>
    <xf numFmtId="182" fontId="20" fillId="7" borderId="11" xfId="67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180" fontId="31" fillId="0" borderId="0" xfId="0" applyNumberFormat="1" applyFont="1" applyAlignment="1">
      <alignment vertical="center" wrapText="1"/>
    </xf>
    <xf numFmtId="180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183" fontId="22" fillId="24" borderId="15" xfId="0" applyNumberFormat="1" applyFont="1" applyFill="1" applyBorder="1" applyAlignment="1">
      <alignment horizontal="center" vertical="center"/>
    </xf>
    <xf numFmtId="182" fontId="22" fillId="24" borderId="15" xfId="0" applyNumberFormat="1" applyFont="1" applyFill="1" applyBorder="1" applyAlignment="1">
      <alignment horizontal="center" vertical="center" wrapText="1"/>
    </xf>
    <xf numFmtId="180" fontId="24" fillId="22" borderId="16" xfId="0" applyNumberFormat="1" applyFont="1" applyFill="1" applyBorder="1" applyAlignment="1">
      <alignment horizontal="center"/>
    </xf>
    <xf numFmtId="4" fontId="24" fillId="22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180" fontId="24" fillId="22" borderId="10" xfId="0" applyNumberFormat="1" applyFont="1" applyFill="1" applyBorder="1" applyAlignment="1">
      <alignment horizontal="center"/>
    </xf>
    <xf numFmtId="4" fontId="24" fillId="22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2" fillId="7" borderId="15" xfId="0" applyFont="1" applyFill="1" applyBorder="1" applyAlignment="1">
      <alignment horizontal="center" vertical="center" wrapText="1"/>
    </xf>
    <xf numFmtId="183" fontId="22" fillId="7" borderId="15" xfId="0" applyNumberFormat="1" applyFont="1" applyFill="1" applyBorder="1" applyAlignment="1">
      <alignment horizontal="center" vertical="center"/>
    </xf>
    <xf numFmtId="180" fontId="22" fillId="7" borderId="15" xfId="0" applyNumberFormat="1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180" fontId="20" fillId="7" borderId="17" xfId="0" applyNumberFormat="1" applyFont="1" applyFill="1" applyBorder="1" applyAlignment="1">
      <alignment horizontal="center" vertical="center" wrapText="1"/>
    </xf>
    <xf numFmtId="180" fontId="21" fillId="7" borderId="18" xfId="0" applyNumberFormat="1" applyFont="1" applyFill="1" applyBorder="1" applyAlignment="1">
      <alignment horizontal="center" vertical="center" wrapText="1"/>
    </xf>
    <xf numFmtId="180" fontId="21" fillId="7" borderId="19" xfId="0" applyNumberFormat="1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182" fontId="22" fillId="4" borderId="15" xfId="0" applyNumberFormat="1" applyFont="1" applyFill="1" applyBorder="1" applyAlignment="1">
      <alignment horizontal="center" vertical="center" wrapText="1"/>
    </xf>
    <xf numFmtId="0" fontId="22" fillId="22" borderId="20" xfId="0" applyFont="1" applyFill="1" applyBorder="1" applyAlignment="1">
      <alignment horizontal="center" vertical="center" wrapText="1"/>
    </xf>
    <xf numFmtId="182" fontId="22" fillId="22" borderId="15" xfId="0" applyNumberFormat="1" applyFont="1" applyFill="1" applyBorder="1" applyAlignment="1">
      <alignment horizontal="center" vertical="center" wrapText="1"/>
    </xf>
    <xf numFmtId="0" fontId="24" fillId="22" borderId="21" xfId="0" applyFont="1" applyFill="1" applyBorder="1" applyAlignment="1">
      <alignment horizontal="center"/>
    </xf>
    <xf numFmtId="2" fontId="20" fillId="22" borderId="11" xfId="0" applyNumberFormat="1" applyFont="1" applyFill="1" applyBorder="1" applyAlignment="1">
      <alignment horizontal="center"/>
    </xf>
    <xf numFmtId="180" fontId="24" fillId="22" borderId="11" xfId="0" applyNumberFormat="1" applyFont="1" applyFill="1" applyBorder="1" applyAlignment="1">
      <alignment horizontal="center"/>
    </xf>
    <xf numFmtId="0" fontId="20" fillId="7" borderId="22" xfId="0" applyFont="1" applyFill="1" applyBorder="1" applyAlignment="1">
      <alignment/>
    </xf>
    <xf numFmtId="0" fontId="20" fillId="7" borderId="14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6" fontId="2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3" fontId="22" fillId="24" borderId="23" xfId="0" applyNumberFormat="1" applyFont="1" applyFill="1" applyBorder="1" applyAlignment="1">
      <alignment horizontal="center" vertical="center"/>
    </xf>
    <xf numFmtId="0" fontId="25" fillId="0" borderId="11" xfId="67" applyFont="1" applyFill="1" applyBorder="1" applyAlignment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182" fontId="25" fillId="25" borderId="12" xfId="0" applyNumberFormat="1" applyFont="1" applyFill="1" applyBorder="1" applyAlignment="1">
      <alignment horizontal="left"/>
    </xf>
    <xf numFmtId="0" fontId="24" fillId="25" borderId="11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 vertical="center"/>
    </xf>
    <xf numFmtId="2" fontId="24" fillId="25" borderId="11" xfId="0" applyNumberFormat="1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left" vertical="center"/>
    </xf>
    <xf numFmtId="0" fontId="24" fillId="25" borderId="12" xfId="0" applyFont="1" applyFill="1" applyBorder="1" applyAlignment="1">
      <alignment horizontal="left" vertical="center" wrapText="1"/>
    </xf>
    <xf numFmtId="2" fontId="24" fillId="25" borderId="11" xfId="0" applyNumberFormat="1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 vertical="center" wrapText="1"/>
    </xf>
    <xf numFmtId="182" fontId="25" fillId="25" borderId="25" xfId="0" applyNumberFormat="1" applyFont="1" applyFill="1" applyBorder="1" applyAlignment="1">
      <alignment horizontal="left"/>
    </xf>
    <xf numFmtId="0" fontId="24" fillId="25" borderId="16" xfId="0" applyFont="1" applyFill="1" applyBorder="1" applyAlignment="1">
      <alignment horizontal="center" vertical="center"/>
    </xf>
    <xf numFmtId="180" fontId="20" fillId="22" borderId="26" xfId="0" applyNumberFormat="1" applyFont="1" applyFill="1" applyBorder="1" applyAlignment="1">
      <alignment horizontal="center"/>
    </xf>
    <xf numFmtId="2" fontId="20" fillId="25" borderId="11" xfId="0" applyNumberFormat="1" applyFont="1" applyFill="1" applyBorder="1" applyAlignment="1">
      <alignment horizontal="center"/>
    </xf>
    <xf numFmtId="180" fontId="20" fillId="22" borderId="11" xfId="0" applyNumberFormat="1" applyFont="1" applyFill="1" applyBorder="1" applyAlignment="1">
      <alignment horizontal="center"/>
    </xf>
    <xf numFmtId="183" fontId="22" fillId="0" borderId="23" xfId="0" applyNumberFormat="1" applyFont="1" applyFill="1" applyBorder="1" applyAlignment="1">
      <alignment horizontal="center" vertical="center"/>
    </xf>
    <xf numFmtId="183" fontId="22" fillId="0" borderId="15" xfId="0" applyNumberFormat="1" applyFont="1" applyFill="1" applyBorder="1" applyAlignment="1">
      <alignment horizontal="center" vertical="center"/>
    </xf>
    <xf numFmtId="180" fontId="20" fillId="0" borderId="12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0" fillId="0" borderId="27" xfId="67" applyFont="1" applyFill="1" applyBorder="1" applyAlignment="1">
      <alignment horizontal="center" vertical="center" wrapText="1"/>
      <protection/>
    </xf>
    <xf numFmtId="0" fontId="20" fillId="0" borderId="26" xfId="67" applyFont="1" applyFill="1" applyBorder="1" applyAlignment="1">
      <alignment horizontal="center" vertical="center" wrapText="1"/>
      <protection/>
    </xf>
    <xf numFmtId="0" fontId="24" fillId="7" borderId="12" xfId="67" applyFont="1" applyFill="1" applyBorder="1" applyAlignment="1">
      <alignment horizontal="left" vertical="center"/>
      <protection/>
    </xf>
    <xf numFmtId="2" fontId="20" fillId="4" borderId="11" xfId="0" applyNumberFormat="1" applyFont="1" applyFill="1" applyBorder="1" applyAlignment="1">
      <alignment horizontal="center"/>
    </xf>
    <xf numFmtId="183" fontId="22" fillId="4" borderId="15" xfId="0" applyNumberFormat="1" applyFont="1" applyFill="1" applyBorder="1" applyAlignment="1">
      <alignment horizontal="center" vertical="center"/>
    </xf>
    <xf numFmtId="183" fontId="22" fillId="22" borderId="15" xfId="0" applyNumberFormat="1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82" fontId="25" fillId="25" borderId="24" xfId="0" applyNumberFormat="1" applyFont="1" applyFill="1" applyBorder="1" applyAlignment="1">
      <alignment horizontal="left"/>
    </xf>
    <xf numFmtId="0" fontId="25" fillId="25" borderId="25" xfId="0" applyFont="1" applyFill="1" applyBorder="1" applyAlignment="1">
      <alignment horizontal="left" vertical="center"/>
    </xf>
    <xf numFmtId="2" fontId="24" fillId="25" borderId="10" xfId="0" applyNumberFormat="1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left" vertical="center" wrapText="1"/>
    </xf>
    <xf numFmtId="183" fontId="20" fillId="22" borderId="11" xfId="0" applyNumberFormat="1" applyFont="1" applyFill="1" applyBorder="1" applyAlignment="1">
      <alignment horizontal="center" vertical="center" wrapText="1"/>
    </xf>
    <xf numFmtId="180" fontId="24" fillId="25" borderId="11" xfId="0" applyNumberFormat="1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 horizontal="center"/>
    </xf>
    <xf numFmtId="182" fontId="25" fillId="22" borderId="24" xfId="55" applyNumberFormat="1" applyFont="1" applyFill="1" applyBorder="1" applyAlignment="1">
      <alignment horizontal="left"/>
    </xf>
    <xf numFmtId="182" fontId="25" fillId="22" borderId="12" xfId="55" applyNumberFormat="1" applyFont="1" applyFill="1" applyBorder="1" applyAlignment="1">
      <alignment horizontal="left"/>
    </xf>
    <xf numFmtId="0" fontId="24" fillId="25" borderId="24" xfId="0" applyFont="1" applyFill="1" applyBorder="1" applyAlignment="1">
      <alignment horizontal="left" vertical="top"/>
    </xf>
    <xf numFmtId="1" fontId="24" fillId="25" borderId="10" xfId="0" applyNumberFormat="1" applyFont="1" applyFill="1" applyBorder="1" applyAlignment="1">
      <alignment horizontal="center" vertical="center"/>
    </xf>
    <xf numFmtId="1" fontId="24" fillId="25" borderId="11" xfId="0" applyNumberFormat="1" applyFont="1" applyFill="1" applyBorder="1" applyAlignment="1">
      <alignment horizontal="center" vertical="center"/>
    </xf>
    <xf numFmtId="1" fontId="24" fillId="25" borderId="11" xfId="0" applyNumberFormat="1" applyFont="1" applyFill="1" applyBorder="1" applyAlignment="1">
      <alignment horizontal="center"/>
    </xf>
    <xf numFmtId="0" fontId="25" fillId="25" borderId="12" xfId="0" applyFont="1" applyFill="1" applyBorder="1" applyAlignment="1">
      <alignment horizontal="left" vertical="center" wrapText="1"/>
    </xf>
    <xf numFmtId="182" fontId="24" fillId="25" borderId="11" xfId="0" applyNumberFormat="1" applyFont="1" applyFill="1" applyBorder="1" applyAlignment="1">
      <alignment horizontal="center" vertical="center"/>
    </xf>
    <xf numFmtId="182" fontId="25" fillId="22" borderId="25" xfId="55" applyNumberFormat="1" applyFont="1" applyFill="1" applyBorder="1" applyAlignment="1">
      <alignment horizontal="left"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/>
    </xf>
    <xf numFmtId="1" fontId="24" fillId="25" borderId="11" xfId="0" applyNumberFormat="1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horizontal="center"/>
    </xf>
    <xf numFmtId="0" fontId="23" fillId="26" borderId="29" xfId="0" applyFont="1" applyFill="1" applyBorder="1" applyAlignment="1">
      <alignment/>
    </xf>
    <xf numFmtId="0" fontId="24" fillId="26" borderId="29" xfId="0" applyFont="1" applyFill="1" applyBorder="1" applyAlignment="1">
      <alignment horizontal="center"/>
    </xf>
    <xf numFmtId="0" fontId="24" fillId="26" borderId="29" xfId="0" applyFont="1" applyFill="1" applyBorder="1" applyAlignment="1">
      <alignment/>
    </xf>
    <xf numFmtId="0" fontId="21" fillId="26" borderId="30" xfId="0" applyFont="1" applyFill="1" applyBorder="1" applyAlignment="1">
      <alignment horizontal="center"/>
    </xf>
    <xf numFmtId="0" fontId="21" fillId="26" borderId="31" xfId="0" applyFont="1" applyFill="1" applyBorder="1" applyAlignment="1">
      <alignment horizontal="center"/>
    </xf>
    <xf numFmtId="183" fontId="20" fillId="7" borderId="11" xfId="68" applyNumberFormat="1" applyFont="1" applyFill="1" applyBorder="1" applyAlignment="1">
      <alignment horizontal="center" vertical="center"/>
      <protection/>
    </xf>
    <xf numFmtId="0" fontId="25" fillId="7" borderId="32" xfId="0" applyFont="1" applyFill="1" applyBorder="1" applyAlignment="1">
      <alignment horizontal="left" vertical="center"/>
    </xf>
    <xf numFmtId="0" fontId="25" fillId="7" borderId="25" xfId="0" applyFont="1" applyFill="1" applyBorder="1" applyAlignment="1">
      <alignment horizontal="left" vertical="center"/>
    </xf>
    <xf numFmtId="183" fontId="20" fillId="4" borderId="11" xfId="0" applyNumberFormat="1" applyFont="1" applyFill="1" applyBorder="1" applyAlignment="1">
      <alignment horizontal="center"/>
    </xf>
    <xf numFmtId="183" fontId="26" fillId="0" borderId="0" xfId="0" applyNumberFormat="1" applyFont="1" applyAlignment="1">
      <alignment/>
    </xf>
    <xf numFmtId="182" fontId="25" fillId="25" borderId="33" xfId="0" applyNumberFormat="1" applyFont="1" applyFill="1" applyBorder="1" applyAlignment="1">
      <alignment horizontal="left"/>
    </xf>
    <xf numFmtId="182" fontId="24" fillId="25" borderId="10" xfId="0" applyNumberFormat="1" applyFont="1" applyFill="1" applyBorder="1" applyAlignment="1">
      <alignment horizontal="center" vertical="center"/>
    </xf>
    <xf numFmtId="182" fontId="24" fillId="25" borderId="33" xfId="0" applyNumberFormat="1" applyFont="1" applyFill="1" applyBorder="1" applyAlignment="1">
      <alignment horizontal="left"/>
    </xf>
    <xf numFmtId="183" fontId="20" fillId="25" borderId="11" xfId="0" applyNumberFormat="1" applyFont="1" applyFill="1" applyBorder="1" applyAlignment="1">
      <alignment horizontal="center"/>
    </xf>
    <xf numFmtId="180" fontId="24" fillId="27" borderId="0" xfId="0" applyNumberFormat="1" applyFont="1" applyFill="1" applyBorder="1" applyAlignment="1">
      <alignment horizontal="center"/>
    </xf>
    <xf numFmtId="4" fontId="24" fillId="27" borderId="0" xfId="0" applyNumberFormat="1" applyFont="1" applyFill="1" applyBorder="1" applyAlignment="1">
      <alignment horizontal="center"/>
    </xf>
    <xf numFmtId="14" fontId="24" fillId="27" borderId="0" xfId="0" applyNumberFormat="1" applyFont="1" applyFill="1" applyBorder="1" applyAlignment="1">
      <alignment/>
    </xf>
    <xf numFmtId="0" fontId="24" fillId="27" borderId="0" xfId="0" applyFont="1" applyFill="1" applyBorder="1" applyAlignment="1">
      <alignment/>
    </xf>
    <xf numFmtId="184" fontId="20" fillId="7" borderId="11" xfId="0" applyNumberFormat="1" applyFont="1" applyFill="1" applyBorder="1" applyAlignment="1">
      <alignment horizontal="center"/>
    </xf>
    <xf numFmtId="180" fontId="24" fillId="22" borderId="34" xfId="0" applyNumberFormat="1" applyFont="1" applyFill="1" applyBorder="1" applyAlignment="1">
      <alignment horizontal="center"/>
    </xf>
    <xf numFmtId="0" fontId="24" fillId="25" borderId="35" xfId="0" applyFont="1" applyFill="1" applyBorder="1" applyAlignment="1">
      <alignment horizontal="center"/>
    </xf>
    <xf numFmtId="2" fontId="20" fillId="22" borderId="34" xfId="0" applyNumberFormat="1" applyFont="1" applyFill="1" applyBorder="1" applyAlignment="1">
      <alignment horizontal="center"/>
    </xf>
    <xf numFmtId="4" fontId="24" fillId="22" borderId="34" xfId="0" applyNumberFormat="1" applyFont="1" applyFill="1" applyBorder="1" applyAlignment="1">
      <alignment horizontal="center"/>
    </xf>
    <xf numFmtId="180" fontId="24" fillId="22" borderId="35" xfId="0" applyNumberFormat="1" applyFont="1" applyFill="1" applyBorder="1" applyAlignment="1">
      <alignment horizontal="center"/>
    </xf>
    <xf numFmtId="1" fontId="24" fillId="25" borderId="16" xfId="0" applyNumberFormat="1" applyFont="1" applyFill="1" applyBorder="1" applyAlignment="1">
      <alignment horizontal="center" vertical="center"/>
    </xf>
    <xf numFmtId="1" fontId="24" fillId="7" borderId="11" xfId="0" applyNumberFormat="1" applyFont="1" applyFill="1" applyBorder="1" applyAlignment="1">
      <alignment horizontal="center"/>
    </xf>
    <xf numFmtId="180" fontId="24" fillId="22" borderId="36" xfId="0" applyNumberFormat="1" applyFont="1" applyFill="1" applyBorder="1" applyAlignment="1">
      <alignment horizontal="center"/>
    </xf>
    <xf numFmtId="14" fontId="24" fillId="25" borderId="37" xfId="0" applyNumberFormat="1" applyFont="1" applyFill="1" applyBorder="1" applyAlignment="1">
      <alignment/>
    </xf>
    <xf numFmtId="14" fontId="24" fillId="22" borderId="38" xfId="0" applyNumberFormat="1" applyFont="1" applyFill="1" applyBorder="1" applyAlignment="1">
      <alignment/>
    </xf>
    <xf numFmtId="183" fontId="22" fillId="24" borderId="15" xfId="0" applyNumberFormat="1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5" fillId="4" borderId="24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4" fillId="7" borderId="24" xfId="67" applyFont="1" applyFill="1" applyBorder="1" applyAlignment="1">
      <alignment horizontal="left" vertical="center"/>
      <protection/>
    </xf>
    <xf numFmtId="0" fontId="24" fillId="4" borderId="13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 vertical="center" wrapText="1"/>
    </xf>
    <xf numFmtId="0" fontId="20" fillId="0" borderId="40" xfId="67" applyFont="1" applyFill="1" applyBorder="1" applyAlignment="1">
      <alignment horizontal="center" vertical="center" wrapText="1"/>
      <protection/>
    </xf>
    <xf numFmtId="2" fontId="24" fillId="22" borderId="13" xfId="0" applyNumberFormat="1" applyFont="1" applyFill="1" applyBorder="1" applyAlignment="1">
      <alignment horizontal="center" vertical="center" wrapText="1"/>
    </xf>
    <xf numFmtId="180" fontId="24" fillId="22" borderId="21" xfId="0" applyNumberFormat="1" applyFont="1" applyFill="1" applyBorder="1" applyAlignment="1">
      <alignment horizontal="center"/>
    </xf>
    <xf numFmtId="180" fontId="24" fillId="22" borderId="41" xfId="0" applyNumberFormat="1" applyFont="1" applyFill="1" applyBorder="1" applyAlignment="1">
      <alignment horizontal="center"/>
    </xf>
    <xf numFmtId="180" fontId="24" fillId="22" borderId="42" xfId="0" applyNumberFormat="1" applyFont="1" applyFill="1" applyBorder="1" applyAlignment="1">
      <alignment horizontal="center"/>
    </xf>
    <xf numFmtId="14" fontId="24" fillId="25" borderId="43" xfId="0" applyNumberFormat="1" applyFont="1" applyFill="1" applyBorder="1" applyAlignment="1">
      <alignment/>
    </xf>
    <xf numFmtId="180" fontId="20" fillId="0" borderId="25" xfId="0" applyNumberFormat="1" applyFont="1" applyFill="1" applyBorder="1" applyAlignment="1">
      <alignment horizontal="center"/>
    </xf>
    <xf numFmtId="0" fontId="24" fillId="25" borderId="34" xfId="0" applyFont="1" applyFill="1" applyBorder="1" applyAlignment="1">
      <alignment horizontal="center"/>
    </xf>
    <xf numFmtId="0" fontId="24" fillId="25" borderId="27" xfId="0" applyFont="1" applyFill="1" applyBorder="1" applyAlignment="1">
      <alignment horizontal="center" vertical="center" wrapText="1"/>
    </xf>
    <xf numFmtId="14" fontId="24" fillId="22" borderId="44" xfId="0" applyNumberFormat="1" applyFont="1" applyFill="1" applyBorder="1" applyAlignment="1">
      <alignment/>
    </xf>
    <xf numFmtId="0" fontId="25" fillId="0" borderId="29" xfId="67" applyFont="1" applyFill="1" applyBorder="1" applyAlignment="1">
      <alignment horizontal="center"/>
      <protection/>
    </xf>
    <xf numFmtId="0" fontId="24" fillId="0" borderId="29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180" fontId="24" fillId="0" borderId="30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14" fontId="24" fillId="0" borderId="45" xfId="0" applyNumberFormat="1" applyFont="1" applyFill="1" applyBorder="1" applyAlignment="1">
      <alignment/>
    </xf>
    <xf numFmtId="0" fontId="22" fillId="7" borderId="14" xfId="0" applyFont="1" applyFill="1" applyBorder="1" applyAlignment="1">
      <alignment horizontal="center" vertical="center" wrapText="1"/>
    </xf>
    <xf numFmtId="183" fontId="22" fillId="7" borderId="14" xfId="0" applyNumberFormat="1" applyFont="1" applyFill="1" applyBorder="1" applyAlignment="1">
      <alignment horizontal="center" vertical="center"/>
    </xf>
    <xf numFmtId="180" fontId="22" fillId="7" borderId="14" xfId="0" applyNumberFormat="1" applyFont="1" applyFill="1" applyBorder="1" applyAlignment="1">
      <alignment horizontal="center" vertical="center" wrapText="1"/>
    </xf>
    <xf numFmtId="183" fontId="20" fillId="22" borderId="13" xfId="0" applyNumberFormat="1" applyFont="1" applyFill="1" applyBorder="1" applyAlignment="1">
      <alignment horizontal="center" vertical="center" wrapText="1"/>
    </xf>
    <xf numFmtId="180" fontId="20" fillId="22" borderId="46" xfId="0" applyNumberFormat="1" applyFont="1" applyFill="1" applyBorder="1" applyAlignment="1">
      <alignment horizontal="center"/>
    </xf>
    <xf numFmtId="180" fontId="20" fillId="22" borderId="47" xfId="0" applyNumberFormat="1" applyFont="1" applyFill="1" applyBorder="1" applyAlignment="1">
      <alignment horizontal="center"/>
    </xf>
    <xf numFmtId="180" fontId="24" fillId="25" borderId="35" xfId="0" applyNumberFormat="1" applyFont="1" applyFill="1" applyBorder="1" applyAlignment="1">
      <alignment horizontal="center"/>
    </xf>
    <xf numFmtId="0" fontId="20" fillId="0" borderId="48" xfId="67" applyFont="1" applyFill="1" applyBorder="1" applyAlignment="1">
      <alignment horizontal="center" vertical="center" wrapText="1"/>
      <protection/>
    </xf>
    <xf numFmtId="4" fontId="24" fillId="25" borderId="1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25" borderId="35" xfId="0" applyFont="1" applyFill="1" applyBorder="1" applyAlignment="1">
      <alignment horizontal="center" vertical="center"/>
    </xf>
    <xf numFmtId="183" fontId="22" fillId="0" borderId="14" xfId="0" applyNumberFormat="1" applyFont="1" applyFill="1" applyBorder="1" applyAlignment="1">
      <alignment horizontal="center" vertical="center"/>
    </xf>
    <xf numFmtId="0" fontId="20" fillId="0" borderId="41" xfId="67" applyFont="1" applyFill="1" applyBorder="1" applyAlignment="1">
      <alignment horizontal="center" vertical="center" wrapText="1"/>
      <protection/>
    </xf>
    <xf numFmtId="183" fontId="42" fillId="0" borderId="14" xfId="0" applyNumberFormat="1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183" fontId="22" fillId="4" borderId="14" xfId="0" applyNumberFormat="1" applyFont="1" applyFill="1" applyBorder="1" applyAlignment="1">
      <alignment horizontal="center" vertical="center"/>
    </xf>
    <xf numFmtId="182" fontId="24" fillId="22" borderId="24" xfId="55" applyNumberFormat="1" applyFont="1" applyFill="1" applyBorder="1" applyAlignment="1">
      <alignment horizontal="left"/>
    </xf>
    <xf numFmtId="2" fontId="24" fillId="7" borderId="21" xfId="0" applyNumberFormat="1" applyFont="1" applyFill="1" applyBorder="1" applyAlignment="1">
      <alignment horizontal="center"/>
    </xf>
    <xf numFmtId="0" fontId="20" fillId="7" borderId="21" xfId="67" applyFont="1" applyFill="1" applyBorder="1" applyAlignment="1">
      <alignment horizontal="center" vertical="center"/>
      <protection/>
    </xf>
    <xf numFmtId="0" fontId="24" fillId="22" borderId="21" xfId="0" applyFont="1" applyFill="1" applyBorder="1" applyAlignment="1">
      <alignment horizontal="center" vertical="top"/>
    </xf>
    <xf numFmtId="1" fontId="24" fillId="25" borderId="21" xfId="0" applyNumberFormat="1" applyFont="1" applyFill="1" applyBorder="1" applyAlignment="1">
      <alignment horizontal="center"/>
    </xf>
    <xf numFmtId="1" fontId="24" fillId="25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18" xfId="0" applyFont="1" applyFill="1" applyBorder="1" applyAlignment="1">
      <alignment/>
    </xf>
    <xf numFmtId="183" fontId="37" fillId="0" borderId="13" xfId="0" applyNumberFormat="1" applyFont="1" applyFill="1" applyBorder="1" applyAlignment="1">
      <alignment horizontal="center"/>
    </xf>
    <xf numFmtId="0" fontId="25" fillId="4" borderId="49" xfId="0" applyFont="1" applyFill="1" applyBorder="1" applyAlignment="1">
      <alignment horizontal="left" vertical="center" wrapText="1"/>
    </xf>
    <xf numFmtId="0" fontId="25" fillId="4" borderId="50" xfId="0" applyFont="1" applyFill="1" applyBorder="1" applyAlignment="1">
      <alignment horizontal="left" vertical="center" wrapText="1"/>
    </xf>
    <xf numFmtId="0" fontId="25" fillId="4" borderId="51" xfId="0" applyFont="1" applyFill="1" applyBorder="1" applyAlignment="1">
      <alignment horizontal="left" vertical="center" wrapText="1"/>
    </xf>
    <xf numFmtId="0" fontId="25" fillId="4" borderId="52" xfId="0" applyFont="1" applyFill="1" applyBorder="1" applyAlignment="1">
      <alignment horizontal="left" vertical="center" wrapText="1"/>
    </xf>
    <xf numFmtId="2" fontId="43" fillId="28" borderId="17" xfId="0" applyNumberFormat="1" applyFont="1" applyFill="1" applyBorder="1" applyAlignment="1">
      <alignment/>
    </xf>
    <xf numFmtId="0" fontId="43" fillId="28" borderId="19" xfId="0" applyFont="1" applyFill="1" applyBorder="1" applyAlignment="1">
      <alignment/>
    </xf>
    <xf numFmtId="180" fontId="24" fillId="28" borderId="19" xfId="0" applyNumberFormat="1" applyFont="1" applyFill="1" applyBorder="1" applyAlignment="1">
      <alignment/>
    </xf>
    <xf numFmtId="182" fontId="25" fillId="25" borderId="53" xfId="0" applyNumberFormat="1" applyFont="1" applyFill="1" applyBorder="1" applyAlignment="1">
      <alignment horizontal="left"/>
    </xf>
    <xf numFmtId="182" fontId="25" fillId="25" borderId="54" xfId="0" applyNumberFormat="1" applyFont="1" applyFill="1" applyBorder="1" applyAlignment="1">
      <alignment horizontal="left"/>
    </xf>
    <xf numFmtId="0" fontId="24" fillId="22" borderId="25" xfId="55" applyNumberFormat="1" applyFont="1" applyFill="1" applyBorder="1" applyAlignment="1">
      <alignment horizontal="left" vertical="center"/>
    </xf>
    <xf numFmtId="0" fontId="24" fillId="22" borderId="25" xfId="0" applyNumberFormat="1" applyFont="1" applyFill="1" applyBorder="1" applyAlignment="1">
      <alignment horizontal="left"/>
    </xf>
    <xf numFmtId="2" fontId="24" fillId="7" borderId="21" xfId="0" applyNumberFormat="1" applyFont="1" applyFill="1" applyBorder="1" applyAlignment="1">
      <alignment horizontal="left"/>
    </xf>
    <xf numFmtId="0" fontId="20" fillId="7" borderId="35" xfId="67" applyFont="1" applyFill="1" applyBorder="1" applyAlignment="1">
      <alignment horizontal="center" vertical="center"/>
      <protection/>
    </xf>
    <xf numFmtId="183" fontId="22" fillId="0" borderId="55" xfId="0" applyNumberFormat="1" applyFont="1" applyFill="1" applyBorder="1" applyAlignment="1">
      <alignment horizontal="center" vertical="center"/>
    </xf>
    <xf numFmtId="183" fontId="42" fillId="0" borderId="28" xfId="0" applyNumberFormat="1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/>
    </xf>
    <xf numFmtId="183" fontId="20" fillId="22" borderId="56" xfId="0" applyNumberFormat="1" applyFont="1" applyFill="1" applyBorder="1" applyAlignment="1">
      <alignment horizontal="center"/>
    </xf>
    <xf numFmtId="180" fontId="20" fillId="22" borderId="56" xfId="0" applyNumberFormat="1" applyFont="1" applyFill="1" applyBorder="1" applyAlignment="1">
      <alignment horizontal="center"/>
    </xf>
    <xf numFmtId="2" fontId="20" fillId="22" borderId="42" xfId="0" applyNumberFormat="1" applyFont="1" applyFill="1" applyBorder="1" applyAlignment="1">
      <alignment horizontal="center"/>
    </xf>
    <xf numFmtId="183" fontId="20" fillId="22" borderId="46" xfId="0" applyNumberFormat="1" applyFont="1" applyFill="1" applyBorder="1" applyAlignment="1">
      <alignment horizontal="center" vertical="center" wrapText="1"/>
    </xf>
    <xf numFmtId="180" fontId="24" fillId="22" borderId="47" xfId="0" applyNumberFormat="1" applyFont="1" applyFill="1" applyBorder="1" applyAlignment="1">
      <alignment horizontal="center"/>
    </xf>
    <xf numFmtId="4" fontId="24" fillId="22" borderId="42" xfId="0" applyNumberFormat="1" applyFont="1" applyFill="1" applyBorder="1" applyAlignment="1">
      <alignment horizontal="center"/>
    </xf>
    <xf numFmtId="14" fontId="24" fillId="25" borderId="57" xfId="0" applyNumberFormat="1" applyFont="1" applyFill="1" applyBorder="1" applyAlignment="1">
      <alignment/>
    </xf>
    <xf numFmtId="183" fontId="20" fillId="25" borderId="13" xfId="0" applyNumberFormat="1" applyFont="1" applyFill="1" applyBorder="1" applyAlignment="1">
      <alignment horizontal="center"/>
    </xf>
    <xf numFmtId="14" fontId="24" fillId="0" borderId="49" xfId="0" applyNumberFormat="1" applyFont="1" applyFill="1" applyBorder="1" applyAlignment="1">
      <alignment/>
    </xf>
    <xf numFmtId="180" fontId="24" fillId="0" borderId="58" xfId="0" applyNumberFormat="1" applyFont="1" applyFill="1" applyBorder="1" applyAlignment="1">
      <alignment horizontal="center"/>
    </xf>
    <xf numFmtId="4" fontId="24" fillId="0" borderId="58" xfId="0" applyNumberFormat="1" applyFont="1" applyFill="1" applyBorder="1" applyAlignment="1">
      <alignment horizontal="center"/>
    </xf>
    <xf numFmtId="0" fontId="24" fillId="29" borderId="58" xfId="0" applyFont="1" applyFill="1" applyBorder="1" applyAlignment="1">
      <alignment horizontal="center" vertical="center" wrapText="1"/>
    </xf>
    <xf numFmtId="0" fontId="24" fillId="29" borderId="59" xfId="0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wrapText="1"/>
    </xf>
    <xf numFmtId="0" fontId="24" fillId="29" borderId="18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183" fontId="24" fillId="29" borderId="10" xfId="0" applyNumberFormat="1" applyFont="1" applyFill="1" applyBorder="1" applyAlignment="1">
      <alignment horizontal="center" vertical="center" wrapText="1"/>
    </xf>
    <xf numFmtId="0" fontId="20" fillId="29" borderId="37" xfId="0" applyFont="1" applyFill="1" applyBorder="1" applyAlignment="1">
      <alignment horizontal="center"/>
    </xf>
    <xf numFmtId="0" fontId="21" fillId="29" borderId="28" xfId="0" applyFont="1" applyFill="1" applyBorder="1" applyAlignment="1">
      <alignment horizontal="center"/>
    </xf>
    <xf numFmtId="0" fontId="25" fillId="29" borderId="30" xfId="0" applyFont="1" applyFill="1" applyBorder="1" applyAlignment="1">
      <alignment horizontal="center"/>
    </xf>
    <xf numFmtId="0" fontId="21" fillId="29" borderId="45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2" fontId="20" fillId="29" borderId="11" xfId="0" applyNumberFormat="1" applyFont="1" applyFill="1" applyBorder="1" applyAlignment="1">
      <alignment horizontal="center"/>
    </xf>
    <xf numFmtId="183" fontId="20" fillId="29" borderId="11" xfId="0" applyNumberFormat="1" applyFont="1" applyFill="1" applyBorder="1" applyAlignment="1">
      <alignment horizontal="center" vertical="center" wrapText="1"/>
    </xf>
    <xf numFmtId="180" fontId="24" fillId="29" borderId="21" xfId="0" applyNumberFormat="1" applyFont="1" applyFill="1" applyBorder="1" applyAlignment="1">
      <alignment horizontal="center"/>
    </xf>
    <xf numFmtId="180" fontId="24" fillId="29" borderId="11" xfId="0" applyNumberFormat="1" applyFont="1" applyFill="1" applyBorder="1" applyAlignment="1">
      <alignment horizontal="center"/>
    </xf>
    <xf numFmtId="180" fontId="24" fillId="29" borderId="35" xfId="0" applyNumberFormat="1" applyFont="1" applyFill="1" applyBorder="1" applyAlignment="1">
      <alignment horizontal="center"/>
    </xf>
    <xf numFmtId="4" fontId="24" fillId="29" borderId="11" xfId="0" applyNumberFormat="1" applyFont="1" applyFill="1" applyBorder="1" applyAlignment="1">
      <alignment horizontal="center"/>
    </xf>
    <xf numFmtId="14" fontId="24" fillId="29" borderId="37" xfId="0" applyNumberFormat="1" applyFont="1" applyFill="1" applyBorder="1" applyAlignment="1">
      <alignment/>
    </xf>
    <xf numFmtId="180" fontId="24" fillId="29" borderId="42" xfId="0" applyNumberFormat="1" applyFont="1" applyFill="1" applyBorder="1" applyAlignment="1">
      <alignment horizontal="center"/>
    </xf>
    <xf numFmtId="0" fontId="22" fillId="29" borderId="11" xfId="0" applyFont="1" applyFill="1" applyBorder="1" applyAlignment="1">
      <alignment horizontal="center"/>
    </xf>
    <xf numFmtId="183" fontId="22" fillId="29" borderId="11" xfId="0" applyNumberFormat="1" applyFont="1" applyFill="1" applyBorder="1" applyAlignment="1">
      <alignment horizontal="center"/>
    </xf>
    <xf numFmtId="2" fontId="22" fillId="29" borderId="11" xfId="0" applyNumberFormat="1" applyFont="1" applyFill="1" applyBorder="1" applyAlignment="1">
      <alignment horizontal="center"/>
    </xf>
    <xf numFmtId="182" fontId="22" fillId="29" borderId="15" xfId="0" applyNumberFormat="1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/>
    </xf>
    <xf numFmtId="180" fontId="20" fillId="29" borderId="17" xfId="0" applyNumberFormat="1" applyFont="1" applyFill="1" applyBorder="1" applyAlignment="1">
      <alignment horizontal="center" vertical="center" wrapText="1"/>
    </xf>
    <xf numFmtId="180" fontId="21" fillId="29" borderId="18" xfId="0" applyNumberFormat="1" applyFont="1" applyFill="1" applyBorder="1" applyAlignment="1">
      <alignment horizontal="center" vertical="center" wrapText="1"/>
    </xf>
    <xf numFmtId="0" fontId="24" fillId="29" borderId="15" xfId="0" applyFont="1" applyFill="1" applyBorder="1" applyAlignment="1">
      <alignment/>
    </xf>
    <xf numFmtId="0" fontId="20" fillId="29" borderId="14" xfId="0" applyFont="1" applyFill="1" applyBorder="1" applyAlignment="1">
      <alignment horizontal="center"/>
    </xf>
    <xf numFmtId="2" fontId="24" fillId="29" borderId="11" xfId="0" applyNumberFormat="1" applyFont="1" applyFill="1" applyBorder="1" applyAlignment="1">
      <alignment horizontal="center" vertical="center" wrapText="1"/>
    </xf>
    <xf numFmtId="180" fontId="20" fillId="22" borderId="13" xfId="0" applyNumberFormat="1" applyFont="1" applyFill="1" applyBorder="1" applyAlignment="1">
      <alignment horizontal="center"/>
    </xf>
    <xf numFmtId="180" fontId="20" fillId="22" borderId="60" xfId="0" applyNumberFormat="1" applyFont="1" applyFill="1" applyBorder="1" applyAlignment="1">
      <alignment horizontal="center"/>
    </xf>
    <xf numFmtId="0" fontId="24" fillId="0" borderId="52" xfId="0" applyFont="1" applyFill="1" applyBorder="1" applyAlignment="1">
      <alignment/>
    </xf>
    <xf numFmtId="180" fontId="24" fillId="28" borderId="53" xfId="0" applyNumberFormat="1" applyFont="1" applyFill="1" applyBorder="1" applyAlignment="1">
      <alignment/>
    </xf>
    <xf numFmtId="0" fontId="24" fillId="28" borderId="51" xfId="0" applyFont="1" applyFill="1" applyBorder="1" applyAlignment="1">
      <alignment/>
    </xf>
    <xf numFmtId="180" fontId="24" fillId="28" borderId="51" xfId="0" applyNumberFormat="1" applyFont="1" applyFill="1" applyBorder="1" applyAlignment="1">
      <alignment/>
    </xf>
    <xf numFmtId="0" fontId="20" fillId="4" borderId="17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horizontal="center" vertical="center" wrapText="1"/>
    </xf>
    <xf numFmtId="0" fontId="24" fillId="29" borderId="45" xfId="0" applyFont="1" applyFill="1" applyBorder="1" applyAlignment="1">
      <alignment horizontal="center" vertical="center" wrapText="1"/>
    </xf>
    <xf numFmtId="0" fontId="20" fillId="29" borderId="17" xfId="0" applyFont="1" applyFill="1" applyBorder="1" applyAlignment="1">
      <alignment horizontal="center" vertical="center" wrapText="1"/>
    </xf>
    <xf numFmtId="182" fontId="22" fillId="4" borderId="14" xfId="0" applyNumberFormat="1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/>
    </xf>
    <xf numFmtId="182" fontId="22" fillId="22" borderId="14" xfId="0" applyNumberFormat="1" applyFont="1" applyFill="1" applyBorder="1" applyAlignment="1">
      <alignment horizontal="center" vertical="center" wrapText="1"/>
    </xf>
    <xf numFmtId="180" fontId="24" fillId="25" borderId="21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vertical="center" wrapText="1"/>
    </xf>
    <xf numFmtId="2" fontId="24" fillId="4" borderId="11" xfId="0" applyNumberFormat="1" applyFont="1" applyFill="1" applyBorder="1" applyAlignment="1">
      <alignment horizontal="center"/>
    </xf>
    <xf numFmtId="2" fontId="24" fillId="4" borderId="11" xfId="0" applyNumberFormat="1" applyFont="1" applyFill="1" applyBorder="1" applyAlignment="1">
      <alignment horizontal="center" vertical="center" wrapText="1"/>
    </xf>
    <xf numFmtId="3" fontId="24" fillId="22" borderId="35" xfId="0" applyNumberFormat="1" applyFont="1" applyFill="1" applyBorder="1" applyAlignment="1">
      <alignment horizontal="center"/>
    </xf>
    <xf numFmtId="183" fontId="42" fillId="0" borderId="14" xfId="5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83" fontId="20" fillId="0" borderId="0" xfId="0" applyNumberFormat="1" applyFont="1" applyAlignment="1">
      <alignment vertical="center" wrapText="1"/>
    </xf>
    <xf numFmtId="44" fontId="20" fillId="0" borderId="0" xfId="0" applyNumberFormat="1" applyFont="1" applyAlignment="1">
      <alignment horizontal="center"/>
    </xf>
    <xf numFmtId="180" fontId="20" fillId="0" borderId="0" xfId="0" applyNumberFormat="1" applyFont="1" applyAlignment="1">
      <alignment vertical="center" wrapText="1"/>
    </xf>
    <xf numFmtId="180" fontId="24" fillId="0" borderId="0" xfId="0" applyNumberFormat="1" applyFont="1" applyAlignment="1">
      <alignment/>
    </xf>
    <xf numFmtId="181" fontId="38" fillId="0" borderId="0" xfId="0" applyNumberFormat="1" applyFont="1" applyAlignment="1">
      <alignment horizontal="center" vertical="center"/>
    </xf>
    <xf numFmtId="182" fontId="20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21" fillId="0" borderId="0" xfId="0" applyNumberFormat="1" applyFont="1" applyBorder="1" applyAlignment="1">
      <alignment horizontal="center" vertical="center" wrapText="1"/>
    </xf>
    <xf numFmtId="181" fontId="20" fillId="0" borderId="0" xfId="0" applyNumberFormat="1" applyFont="1" applyAlignment="1">
      <alignment horizontal="center" vertical="center"/>
    </xf>
    <xf numFmtId="183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80" fontId="24" fillId="0" borderId="0" xfId="0" applyNumberFormat="1" applyFont="1" applyFill="1" applyAlignment="1">
      <alignment/>
    </xf>
    <xf numFmtId="0" fontId="20" fillId="24" borderId="22" xfId="0" applyFont="1" applyFill="1" applyBorder="1" applyAlignment="1">
      <alignment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4" fontId="20" fillId="24" borderId="14" xfId="0" applyNumberFormat="1" applyFont="1" applyFill="1" applyBorder="1" applyAlignment="1">
      <alignment horizontal="center" vertical="center" wrapText="1"/>
    </xf>
    <xf numFmtId="180" fontId="20" fillId="24" borderId="22" xfId="0" applyNumberFormat="1" applyFont="1" applyFill="1" applyBorder="1" applyAlignment="1">
      <alignment horizontal="center" vertical="center" wrapText="1"/>
    </xf>
    <xf numFmtId="180" fontId="20" fillId="24" borderId="19" xfId="0" applyNumberFormat="1" applyFont="1" applyFill="1" applyBorder="1" applyAlignment="1">
      <alignment horizontal="center" vertical="center" wrapText="1"/>
    </xf>
    <xf numFmtId="180" fontId="21" fillId="24" borderId="22" xfId="0" applyNumberFormat="1" applyFont="1" applyFill="1" applyBorder="1" applyAlignment="1">
      <alignment horizontal="center" vertical="center" wrapText="1"/>
    </xf>
    <xf numFmtId="180" fontId="20" fillId="24" borderId="14" xfId="0" applyNumberFormat="1" applyFont="1" applyFill="1" applyBorder="1" applyAlignment="1">
      <alignment horizontal="center" vertical="center" wrapText="1"/>
    </xf>
    <xf numFmtId="180" fontId="20" fillId="24" borderId="30" xfId="0" applyNumberFormat="1" applyFont="1" applyFill="1" applyBorder="1" applyAlignment="1">
      <alignment horizontal="center" vertical="center" wrapText="1"/>
    </xf>
    <xf numFmtId="180" fontId="21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/>
    </xf>
    <xf numFmtId="182" fontId="21" fillId="0" borderId="14" xfId="0" applyNumberFormat="1" applyFont="1" applyFill="1" applyBorder="1" applyAlignment="1">
      <alignment horizontal="left"/>
    </xf>
    <xf numFmtId="183" fontId="37" fillId="0" borderId="48" xfId="0" applyNumberFormat="1" applyFont="1" applyFill="1" applyBorder="1" applyAlignment="1">
      <alignment/>
    </xf>
    <xf numFmtId="0" fontId="37" fillId="0" borderId="58" xfId="0" applyFont="1" applyFill="1" applyBorder="1" applyAlignment="1">
      <alignment/>
    </xf>
    <xf numFmtId="0" fontId="20" fillId="22" borderId="11" xfId="0" applyFont="1" applyFill="1" applyBorder="1" applyAlignment="1">
      <alignment horizontal="center"/>
    </xf>
    <xf numFmtId="180" fontId="20" fillId="22" borderId="21" xfId="0" applyNumberFormat="1" applyFont="1" applyFill="1" applyBorder="1" applyAlignment="1">
      <alignment/>
    </xf>
    <xf numFmtId="180" fontId="20" fillId="22" borderId="11" xfId="0" applyNumberFormat="1" applyFont="1" applyFill="1" applyBorder="1" applyAlignment="1">
      <alignment/>
    </xf>
    <xf numFmtId="180" fontId="20" fillId="22" borderId="41" xfId="0" applyNumberFormat="1" applyFont="1" applyFill="1" applyBorder="1" applyAlignment="1">
      <alignment/>
    </xf>
    <xf numFmtId="180" fontId="20" fillId="22" borderId="27" xfId="0" applyNumberFormat="1" applyFont="1" applyFill="1" applyBorder="1" applyAlignment="1">
      <alignment/>
    </xf>
    <xf numFmtId="0" fontId="24" fillId="22" borderId="44" xfId="0" applyFont="1" applyFill="1" applyBorder="1" applyAlignment="1">
      <alignment/>
    </xf>
    <xf numFmtId="44" fontId="21" fillId="0" borderId="14" xfId="55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37" fillId="0" borderId="0" xfId="0" applyNumberFormat="1" applyFont="1" applyFill="1" applyAlignment="1">
      <alignment/>
    </xf>
    <xf numFmtId="0" fontId="37" fillId="0" borderId="25" xfId="0" applyFont="1" applyFill="1" applyBorder="1" applyAlignment="1">
      <alignment/>
    </xf>
    <xf numFmtId="180" fontId="20" fillId="0" borderId="12" xfId="0" applyNumberFormat="1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22" borderId="37" xfId="0" applyFont="1" applyFill="1" applyBorder="1" applyAlignment="1">
      <alignment/>
    </xf>
    <xf numFmtId="0" fontId="37" fillId="0" borderId="51" xfId="0" applyFont="1" applyFill="1" applyBorder="1" applyAlignment="1">
      <alignment/>
    </xf>
    <xf numFmtId="180" fontId="24" fillId="0" borderId="51" xfId="0" applyNumberFormat="1" applyFont="1" applyFill="1" applyBorder="1" applyAlignment="1">
      <alignment/>
    </xf>
    <xf numFmtId="0" fontId="24" fillId="0" borderId="61" xfId="0" applyFont="1" applyFill="1" applyBorder="1" applyAlignment="1">
      <alignment/>
    </xf>
    <xf numFmtId="0" fontId="20" fillId="7" borderId="30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 vertical="center" wrapText="1"/>
    </xf>
    <xf numFmtId="0" fontId="20" fillId="7" borderId="37" xfId="0" applyFont="1" applyFill="1" applyBorder="1" applyAlignment="1">
      <alignment horizontal="center"/>
    </xf>
    <xf numFmtId="0" fontId="25" fillId="30" borderId="11" xfId="0" applyFont="1" applyFill="1" applyBorder="1" applyAlignment="1">
      <alignment/>
    </xf>
    <xf numFmtId="183" fontId="37" fillId="0" borderId="13" xfId="0" applyNumberFormat="1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24" fillId="7" borderId="35" xfId="0" applyFont="1" applyFill="1" applyBorder="1" applyAlignment="1">
      <alignment horizontal="center"/>
    </xf>
    <xf numFmtId="180" fontId="24" fillId="7" borderId="11" xfId="0" applyNumberFormat="1" applyFont="1" applyFill="1" applyBorder="1" applyAlignment="1">
      <alignment horizontal="center"/>
    </xf>
    <xf numFmtId="0" fontId="24" fillId="7" borderId="37" xfId="0" applyFont="1" applyFill="1" applyBorder="1" applyAlignment="1">
      <alignment/>
    </xf>
    <xf numFmtId="183" fontId="37" fillId="27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24" fillId="0" borderId="44" xfId="0" applyFont="1" applyBorder="1" applyAlignment="1">
      <alignment/>
    </xf>
    <xf numFmtId="0" fontId="20" fillId="4" borderId="22" xfId="0" applyFont="1" applyFill="1" applyBorder="1" applyAlignment="1">
      <alignment/>
    </xf>
    <xf numFmtId="4" fontId="20" fillId="4" borderId="18" xfId="0" applyNumberFormat="1" applyFont="1" applyFill="1" applyBorder="1" applyAlignment="1">
      <alignment horizontal="center" vertical="center" wrapText="1"/>
    </xf>
    <xf numFmtId="180" fontId="20" fillId="4" borderId="17" xfId="0" applyNumberFormat="1" applyFont="1" applyFill="1" applyBorder="1" applyAlignment="1">
      <alignment horizontal="center" vertical="center" wrapText="1"/>
    </xf>
    <xf numFmtId="180" fontId="21" fillId="4" borderId="18" xfId="0" applyNumberFormat="1" applyFont="1" applyFill="1" applyBorder="1" applyAlignment="1">
      <alignment horizontal="center" vertical="center" wrapText="1"/>
    </xf>
    <xf numFmtId="180" fontId="21" fillId="4" borderId="19" xfId="0" applyNumberFormat="1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0" fillId="4" borderId="59" xfId="0" applyFont="1" applyFill="1" applyBorder="1" applyAlignment="1">
      <alignment horizontal="center" vertical="center" wrapText="1"/>
    </xf>
    <xf numFmtId="0" fontId="24" fillId="4" borderId="6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/>
    </xf>
    <xf numFmtId="180" fontId="24" fillId="4" borderId="11" xfId="0" applyNumberFormat="1" applyFont="1" applyFill="1" applyBorder="1" applyAlignment="1">
      <alignment horizontal="center"/>
    </xf>
    <xf numFmtId="0" fontId="21" fillId="4" borderId="54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center"/>
    </xf>
    <xf numFmtId="0" fontId="21" fillId="4" borderId="63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80" fontId="20" fillId="4" borderId="11" xfId="0" applyNumberFormat="1" applyFont="1" applyFill="1" applyBorder="1" applyAlignment="1">
      <alignment/>
    </xf>
    <xf numFmtId="183" fontId="37" fillId="0" borderId="11" xfId="0" applyNumberFormat="1" applyFont="1" applyFill="1" applyBorder="1" applyAlignment="1">
      <alignment/>
    </xf>
    <xf numFmtId="0" fontId="20" fillId="4" borderId="35" xfId="0" applyFont="1" applyFill="1" applyBorder="1" applyAlignment="1">
      <alignment horizontal="center"/>
    </xf>
    <xf numFmtId="0" fontId="24" fillId="4" borderId="37" xfId="0" applyFont="1" applyFill="1" applyBorder="1" applyAlignment="1">
      <alignment/>
    </xf>
    <xf numFmtId="183" fontId="37" fillId="0" borderId="0" xfId="0" applyNumberFormat="1" applyFont="1" applyAlignment="1">
      <alignment/>
    </xf>
    <xf numFmtId="0" fontId="20" fillId="22" borderId="22" xfId="0" applyFont="1" applyFill="1" applyBorder="1" applyAlignment="1">
      <alignment/>
    </xf>
    <xf numFmtId="4" fontId="20" fillId="22" borderId="18" xfId="0" applyNumberFormat="1" applyFont="1" applyFill="1" applyBorder="1" applyAlignment="1">
      <alignment horizontal="center" vertical="center" wrapText="1"/>
    </xf>
    <xf numFmtId="180" fontId="20" fillId="22" borderId="17" xfId="0" applyNumberFormat="1" applyFont="1" applyFill="1" applyBorder="1" applyAlignment="1">
      <alignment horizontal="center" vertical="center" wrapText="1"/>
    </xf>
    <xf numFmtId="180" fontId="21" fillId="22" borderId="18" xfId="0" applyNumberFormat="1" applyFont="1" applyFill="1" applyBorder="1" applyAlignment="1">
      <alignment horizontal="center" vertical="center" wrapText="1"/>
    </xf>
    <xf numFmtId="180" fontId="21" fillId="22" borderId="19" xfId="0" applyNumberFormat="1" applyFont="1" applyFill="1" applyBorder="1" applyAlignment="1">
      <alignment horizontal="center" vertical="center" wrapText="1"/>
    </xf>
    <xf numFmtId="0" fontId="20" fillId="22" borderId="30" xfId="0" applyFont="1" applyFill="1" applyBorder="1" applyAlignment="1">
      <alignment horizontal="center" vertical="center" wrapText="1"/>
    </xf>
    <xf numFmtId="0" fontId="20" fillId="22" borderId="45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22" borderId="64" xfId="0" applyFont="1" applyFill="1" applyBorder="1" applyAlignment="1">
      <alignment horizontal="center"/>
    </xf>
    <xf numFmtId="0" fontId="20" fillId="22" borderId="47" xfId="0" applyFont="1" applyFill="1" applyBorder="1" applyAlignment="1">
      <alignment horizontal="center"/>
    </xf>
    <xf numFmtId="180" fontId="20" fillId="22" borderId="42" xfId="0" applyNumberFormat="1" applyFont="1" applyFill="1" applyBorder="1" applyAlignment="1">
      <alignment/>
    </xf>
    <xf numFmtId="180" fontId="20" fillId="22" borderId="47" xfId="0" applyNumberFormat="1" applyFont="1" applyFill="1" applyBorder="1" applyAlignment="1">
      <alignment/>
    </xf>
    <xf numFmtId="0" fontId="24" fillId="22" borderId="65" xfId="0" applyFont="1" applyFill="1" applyBorder="1" applyAlignment="1">
      <alignment/>
    </xf>
    <xf numFmtId="0" fontId="25" fillId="0" borderId="0" xfId="0" applyFont="1" applyAlignment="1">
      <alignment/>
    </xf>
    <xf numFmtId="2" fontId="24" fillId="0" borderId="58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2" fontId="24" fillId="22" borderId="11" xfId="0" applyNumberFormat="1" applyFont="1" applyFill="1" applyBorder="1" applyAlignment="1">
      <alignment horizontal="center" vertical="center" wrapText="1"/>
    </xf>
    <xf numFmtId="2" fontId="24" fillId="22" borderId="32" xfId="0" applyNumberFormat="1" applyFont="1" applyFill="1" applyBorder="1" applyAlignment="1">
      <alignment horizontal="center" vertical="center" wrapText="1"/>
    </xf>
    <xf numFmtId="190" fontId="24" fillId="25" borderId="10" xfId="0" applyNumberFormat="1" applyFont="1" applyFill="1" applyBorder="1" applyAlignment="1">
      <alignment horizontal="center" vertical="center" wrapText="1"/>
    </xf>
    <xf numFmtId="1" fontId="24" fillId="7" borderId="21" xfId="67" applyNumberFormat="1" applyFont="1" applyFill="1" applyBorder="1" applyAlignment="1">
      <alignment horizontal="center" vertical="center"/>
      <protection/>
    </xf>
    <xf numFmtId="2" fontId="24" fillId="7" borderId="11" xfId="67" applyNumberFormat="1" applyFont="1" applyFill="1" applyBorder="1" applyAlignment="1">
      <alignment horizontal="center" vertical="center"/>
      <protection/>
    </xf>
    <xf numFmtId="0" fontId="24" fillId="7" borderId="21" xfId="67" applyFont="1" applyFill="1" applyBorder="1" applyAlignment="1">
      <alignment horizontal="center" vertical="center"/>
      <protection/>
    </xf>
    <xf numFmtId="0" fontId="24" fillId="7" borderId="11" xfId="0" applyFont="1" applyFill="1" applyBorder="1" applyAlignment="1">
      <alignment horizontal="center"/>
    </xf>
    <xf numFmtId="180" fontId="20" fillId="7" borderId="11" xfId="0" applyNumberFormat="1" applyFont="1" applyFill="1" applyBorder="1" applyAlignment="1">
      <alignment horizontal="center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2" borderId="60" xfId="0" applyNumberFormat="1" applyFont="1" applyFill="1" applyBorder="1" applyAlignment="1">
      <alignment horizontal="center" vertical="center" wrapText="1"/>
    </xf>
    <xf numFmtId="2" fontId="24" fillId="22" borderId="34" xfId="0" applyNumberFormat="1" applyFont="1" applyFill="1" applyBorder="1" applyAlignment="1">
      <alignment horizontal="center" vertical="center" wrapText="1"/>
    </xf>
    <xf numFmtId="2" fontId="24" fillId="29" borderId="60" xfId="0" applyNumberFormat="1" applyFont="1" applyFill="1" applyBorder="1" applyAlignment="1">
      <alignment horizontal="center" vertical="center" wrapText="1"/>
    </xf>
    <xf numFmtId="2" fontId="24" fillId="29" borderId="13" xfId="0" applyNumberFormat="1" applyFont="1" applyFill="1" applyBorder="1" applyAlignment="1">
      <alignment horizontal="center" vertical="center" wrapText="1"/>
    </xf>
    <xf numFmtId="198" fontId="24" fillId="0" borderId="0" xfId="0" applyNumberFormat="1" applyFont="1" applyAlignment="1">
      <alignment/>
    </xf>
    <xf numFmtId="0" fontId="24" fillId="25" borderId="33" xfId="0" applyFont="1" applyFill="1" applyBorder="1" applyAlignment="1">
      <alignment horizontal="left" vertical="center"/>
    </xf>
    <xf numFmtId="0" fontId="24" fillId="22" borderId="33" xfId="55" applyNumberFormat="1" applyFont="1" applyFill="1" applyBorder="1" applyAlignment="1">
      <alignment horizontal="left" vertical="center"/>
    </xf>
    <xf numFmtId="0" fontId="25" fillId="7" borderId="24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center"/>
    </xf>
    <xf numFmtId="2" fontId="22" fillId="31" borderId="10" xfId="0" applyNumberFormat="1" applyFont="1" applyFill="1" applyBorder="1" applyAlignment="1">
      <alignment horizontal="center"/>
    </xf>
    <xf numFmtId="182" fontId="22" fillId="31" borderId="15" xfId="0" applyNumberFormat="1" applyFont="1" applyFill="1" applyBorder="1" applyAlignment="1">
      <alignment horizontal="center" vertical="center" wrapText="1"/>
    </xf>
    <xf numFmtId="0" fontId="20" fillId="31" borderId="22" xfId="0" applyFont="1" applyFill="1" applyBorder="1" applyAlignment="1">
      <alignment/>
    </xf>
    <xf numFmtId="0" fontId="20" fillId="31" borderId="29" xfId="0" applyFont="1" applyFill="1" applyBorder="1" applyAlignment="1">
      <alignment horizontal="center" vertical="center" wrapText="1"/>
    </xf>
    <xf numFmtId="4" fontId="20" fillId="31" borderId="18" xfId="0" applyNumberFormat="1" applyFont="1" applyFill="1" applyBorder="1" applyAlignment="1">
      <alignment horizontal="center" vertical="center" wrapText="1"/>
    </xf>
    <xf numFmtId="180" fontId="20" fillId="31" borderId="17" xfId="0" applyNumberFormat="1" applyFont="1" applyFill="1" applyBorder="1" applyAlignment="1">
      <alignment horizontal="center" vertical="center" wrapText="1"/>
    </xf>
    <xf numFmtId="180" fontId="20" fillId="31" borderId="29" xfId="0" applyNumberFormat="1" applyFont="1" applyFill="1" applyBorder="1" applyAlignment="1">
      <alignment horizontal="center" vertical="center" wrapText="1"/>
    </xf>
    <xf numFmtId="180" fontId="21" fillId="31" borderId="18" xfId="0" applyNumberFormat="1" applyFont="1" applyFill="1" applyBorder="1" applyAlignment="1">
      <alignment horizontal="center" vertical="center" wrapText="1"/>
    </xf>
    <xf numFmtId="180" fontId="21" fillId="31" borderId="19" xfId="0" applyNumberFormat="1" applyFont="1" applyFill="1" applyBorder="1" applyAlignment="1">
      <alignment horizontal="center" vertical="center" wrapText="1"/>
    </xf>
    <xf numFmtId="0" fontId="23" fillId="31" borderId="29" xfId="0" applyFont="1" applyFill="1" applyBorder="1" applyAlignment="1">
      <alignment/>
    </xf>
    <xf numFmtId="0" fontId="24" fillId="31" borderId="29" xfId="0" applyFont="1" applyFill="1" applyBorder="1" applyAlignment="1">
      <alignment horizontal="center"/>
    </xf>
    <xf numFmtId="0" fontId="24" fillId="31" borderId="29" xfId="0" applyFont="1" applyFill="1" applyBorder="1" applyAlignment="1">
      <alignment/>
    </xf>
    <xf numFmtId="2" fontId="24" fillId="31" borderId="29" xfId="0" applyNumberFormat="1" applyFont="1" applyFill="1" applyBorder="1" applyAlignment="1">
      <alignment horizontal="center"/>
    </xf>
    <xf numFmtId="180" fontId="24" fillId="31" borderId="29" xfId="0" applyNumberFormat="1" applyFont="1" applyFill="1" applyBorder="1" applyAlignment="1">
      <alignment/>
    </xf>
    <xf numFmtId="180" fontId="24" fillId="31" borderId="66" xfId="0" applyNumberFormat="1" applyFont="1" applyFill="1" applyBorder="1" applyAlignment="1">
      <alignment/>
    </xf>
    <xf numFmtId="0" fontId="24" fillId="31" borderId="67" xfId="0" applyFont="1" applyFill="1" applyBorder="1" applyAlignment="1">
      <alignment/>
    </xf>
    <xf numFmtId="0" fontId="22" fillId="31" borderId="68" xfId="0" applyFont="1" applyFill="1" applyBorder="1" applyAlignment="1">
      <alignment horizontal="center"/>
    </xf>
    <xf numFmtId="0" fontId="20" fillId="0" borderId="69" xfId="67" applyFont="1" applyFill="1" applyBorder="1" applyAlignment="1">
      <alignment horizontal="center" vertical="center" wrapText="1"/>
      <protection/>
    </xf>
    <xf numFmtId="183" fontId="22" fillId="31" borderId="10" xfId="0" applyNumberFormat="1" applyFont="1" applyFill="1" applyBorder="1" applyAlignment="1">
      <alignment horizontal="center"/>
    </xf>
    <xf numFmtId="0" fontId="24" fillId="31" borderId="70" xfId="0" applyFont="1" applyFill="1" applyBorder="1" applyAlignment="1">
      <alignment horizontal="center" vertical="center" wrapText="1"/>
    </xf>
    <xf numFmtId="1" fontId="24" fillId="31" borderId="70" xfId="0" applyNumberFormat="1" applyFont="1" applyFill="1" applyBorder="1" applyAlignment="1">
      <alignment horizontal="center" vertical="center" wrapText="1"/>
    </xf>
    <xf numFmtId="0" fontId="20" fillId="31" borderId="71" xfId="0" applyFont="1" applyFill="1" applyBorder="1" applyAlignment="1">
      <alignment horizontal="center"/>
    </xf>
    <xf numFmtId="0" fontId="24" fillId="31" borderId="72" xfId="0" applyFont="1" applyFill="1" applyBorder="1" applyAlignment="1">
      <alignment horizontal="center" vertical="center" wrapText="1"/>
    </xf>
    <xf numFmtId="0" fontId="24" fillId="31" borderId="11" xfId="0" applyFont="1" applyFill="1" applyBorder="1" applyAlignment="1">
      <alignment horizontal="center" vertical="center" wrapText="1"/>
    </xf>
    <xf numFmtId="2" fontId="24" fillId="31" borderId="11" xfId="0" applyNumberFormat="1" applyFont="1" applyFill="1" applyBorder="1" applyAlignment="1">
      <alignment horizontal="center" vertical="center" wrapText="1"/>
    </xf>
    <xf numFmtId="0" fontId="20" fillId="31" borderId="37" xfId="0" applyFont="1" applyFill="1" applyBorder="1" applyAlignment="1">
      <alignment horizontal="center"/>
    </xf>
    <xf numFmtId="0" fontId="23" fillId="31" borderId="47" xfId="0" applyFont="1" applyFill="1" applyBorder="1" applyAlignment="1">
      <alignment/>
    </xf>
    <xf numFmtId="0" fontId="24" fillId="31" borderId="47" xfId="0" applyFont="1" applyFill="1" applyBorder="1" applyAlignment="1">
      <alignment horizontal="center"/>
    </xf>
    <xf numFmtId="0" fontId="24" fillId="31" borderId="47" xfId="0" applyFont="1" applyFill="1" applyBorder="1" applyAlignment="1">
      <alignment/>
    </xf>
    <xf numFmtId="180" fontId="24" fillId="31" borderId="47" xfId="0" applyNumberFormat="1" applyFont="1" applyFill="1" applyBorder="1" applyAlignment="1">
      <alignment/>
    </xf>
    <xf numFmtId="180" fontId="24" fillId="31" borderId="46" xfId="0" applyNumberFormat="1" applyFont="1" applyFill="1" applyBorder="1" applyAlignment="1">
      <alignment/>
    </xf>
    <xf numFmtId="0" fontId="24" fillId="31" borderId="57" xfId="0" applyFont="1" applyFill="1" applyBorder="1" applyAlignment="1">
      <alignment/>
    </xf>
    <xf numFmtId="0" fontId="24" fillId="31" borderId="15" xfId="0" applyFont="1" applyFill="1" applyBorder="1" applyAlignment="1">
      <alignment/>
    </xf>
    <xf numFmtId="0" fontId="20" fillId="31" borderId="14" xfId="0" applyFont="1" applyFill="1" applyBorder="1" applyAlignment="1">
      <alignment/>
    </xf>
    <xf numFmtId="182" fontId="25" fillId="22" borderId="33" xfId="55" applyNumberFormat="1" applyFont="1" applyFill="1" applyBorder="1" applyAlignment="1">
      <alignment horizontal="left"/>
    </xf>
    <xf numFmtId="0" fontId="20" fillId="31" borderId="68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left" vertical="center"/>
    </xf>
    <xf numFmtId="0" fontId="20" fillId="31" borderId="39" xfId="0" applyFont="1" applyFill="1" applyBorder="1" applyAlignment="1">
      <alignment horizontal="center" vertical="center" wrapText="1"/>
    </xf>
    <xf numFmtId="0" fontId="24" fillId="31" borderId="73" xfId="0" applyFont="1" applyFill="1" applyBorder="1" applyAlignment="1">
      <alignment horizontal="center" vertical="center" wrapText="1"/>
    </xf>
    <xf numFmtId="0" fontId="24" fillId="31" borderId="58" xfId="0" applyFont="1" applyFill="1" applyBorder="1" applyAlignment="1">
      <alignment horizontal="center" vertical="center" wrapText="1"/>
    </xf>
    <xf numFmtId="0" fontId="24" fillId="31" borderId="59" xfId="0" applyFont="1" applyFill="1" applyBorder="1" applyAlignment="1">
      <alignment horizontal="center" vertical="center" wrapText="1"/>
    </xf>
    <xf numFmtId="0" fontId="24" fillId="31" borderId="69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183" fontId="24" fillId="31" borderId="40" xfId="0" applyNumberFormat="1" applyFont="1" applyFill="1" applyBorder="1" applyAlignment="1">
      <alignment horizontal="center" vertical="center" wrapText="1"/>
    </xf>
    <xf numFmtId="0" fontId="20" fillId="31" borderId="74" xfId="0" applyFont="1" applyFill="1" applyBorder="1" applyAlignment="1">
      <alignment horizontal="center"/>
    </xf>
    <xf numFmtId="2" fontId="24" fillId="31" borderId="47" xfId="0" applyNumberFormat="1" applyFont="1" applyFill="1" applyBorder="1" applyAlignment="1">
      <alignment horizontal="center"/>
    </xf>
    <xf numFmtId="183" fontId="22" fillId="31" borderId="14" xfId="0" applyNumberFormat="1" applyFont="1" applyFill="1" applyBorder="1" applyAlignment="1">
      <alignment horizontal="center"/>
    </xf>
    <xf numFmtId="1" fontId="24" fillId="31" borderId="40" xfId="0" applyNumberFormat="1" applyFont="1" applyFill="1" applyBorder="1" applyAlignment="1">
      <alignment horizontal="center" vertical="center" wrapText="1"/>
    </xf>
    <xf numFmtId="14" fontId="24" fillId="0" borderId="59" xfId="0" applyNumberFormat="1" applyFont="1" applyFill="1" applyBorder="1" applyAlignment="1">
      <alignment/>
    </xf>
    <xf numFmtId="0" fontId="24" fillId="26" borderId="45" xfId="0" applyFont="1" applyFill="1" applyBorder="1" applyAlignment="1">
      <alignment/>
    </xf>
    <xf numFmtId="180" fontId="24" fillId="26" borderId="30" xfId="0" applyNumberFormat="1" applyFont="1" applyFill="1" applyBorder="1" applyAlignment="1">
      <alignment/>
    </xf>
    <xf numFmtId="2" fontId="24" fillId="26" borderId="66" xfId="0" applyNumberFormat="1" applyFont="1" applyFill="1" applyBorder="1" applyAlignment="1">
      <alignment horizontal="center"/>
    </xf>
    <xf numFmtId="0" fontId="24" fillId="28" borderId="26" xfId="0" applyFont="1" applyFill="1" applyBorder="1" applyAlignment="1">
      <alignment/>
    </xf>
    <xf numFmtId="0" fontId="24" fillId="28" borderId="30" xfId="0" applyFont="1" applyFill="1" applyBorder="1" applyAlignment="1">
      <alignment/>
    </xf>
    <xf numFmtId="180" fontId="24" fillId="28" borderId="30" xfId="0" applyNumberFormat="1" applyFont="1" applyFill="1" applyBorder="1" applyAlignment="1">
      <alignment/>
    </xf>
    <xf numFmtId="0" fontId="24" fillId="0" borderId="45" xfId="0" applyFont="1" applyFill="1" applyBorder="1" applyAlignment="1">
      <alignment/>
    </xf>
    <xf numFmtId="183" fontId="20" fillId="29" borderId="42" xfId="0" applyNumberFormat="1" applyFont="1" applyFill="1" applyBorder="1" applyAlignment="1">
      <alignment horizontal="center" vertical="center" wrapText="1"/>
    </xf>
    <xf numFmtId="0" fontId="24" fillId="7" borderId="53" xfId="67" applyFont="1" applyFill="1" applyBorder="1" applyAlignment="1">
      <alignment horizontal="left" vertical="center"/>
      <protection/>
    </xf>
    <xf numFmtId="0" fontId="20" fillId="4" borderId="18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182" fontId="25" fillId="25" borderId="60" xfId="0" applyNumberFormat="1" applyFont="1" applyFill="1" applyBorder="1" applyAlignment="1">
      <alignment horizontal="left"/>
    </xf>
    <xf numFmtId="2" fontId="24" fillId="25" borderId="11" xfId="0" applyNumberFormat="1" applyFont="1" applyFill="1" applyBorder="1" applyAlignment="1">
      <alignment horizontal="center" vertical="center" wrapText="1"/>
    </xf>
    <xf numFmtId="0" fontId="24" fillId="22" borderId="0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/>
    </xf>
    <xf numFmtId="183" fontId="20" fillId="0" borderId="0" xfId="0" applyNumberFormat="1" applyFont="1" applyAlignment="1">
      <alignment horizontal="center" vertical="center" wrapText="1"/>
    </xf>
    <xf numFmtId="0" fontId="37" fillId="0" borderId="56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4" fillId="27" borderId="0" xfId="0" applyFont="1" applyFill="1" applyAlignment="1">
      <alignment/>
    </xf>
    <xf numFmtId="0" fontId="24" fillId="22" borderId="43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80" fontId="2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183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0" fillId="7" borderId="39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44" fontId="21" fillId="0" borderId="33" xfId="55" applyFont="1" applyFill="1" applyBorder="1" applyAlignment="1">
      <alignment horizontal="left" vertical="center" wrapText="1"/>
    </xf>
    <xf numFmtId="0" fontId="24" fillId="0" borderId="61" xfId="0" applyFont="1" applyBorder="1" applyAlignment="1">
      <alignment/>
    </xf>
    <xf numFmtId="0" fontId="24" fillId="0" borderId="52" xfId="0" applyFont="1" applyBorder="1" applyAlignment="1">
      <alignment/>
    </xf>
    <xf numFmtId="0" fontId="20" fillId="0" borderId="25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/>
    </xf>
    <xf numFmtId="0" fontId="24" fillId="4" borderId="15" xfId="0" applyFont="1" applyFill="1" applyBorder="1" applyAlignment="1">
      <alignment/>
    </xf>
    <xf numFmtId="0" fontId="24" fillId="22" borderId="15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4" borderId="14" xfId="0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20" fillId="22" borderId="34" xfId="0" applyFont="1" applyFill="1" applyBorder="1" applyAlignment="1">
      <alignment horizontal="center"/>
    </xf>
    <xf numFmtId="180" fontId="20" fillId="22" borderId="34" xfId="0" applyNumberFormat="1" applyFont="1" applyFill="1" applyBorder="1" applyAlignment="1">
      <alignment/>
    </xf>
    <xf numFmtId="183" fontId="24" fillId="31" borderId="70" xfId="0" applyNumberFormat="1" applyFont="1" applyFill="1" applyBorder="1" applyAlignment="1">
      <alignment horizontal="center" vertical="center" wrapText="1"/>
    </xf>
    <xf numFmtId="2" fontId="24" fillId="25" borderId="60" xfId="0" applyNumberFormat="1" applyFont="1" applyFill="1" applyBorder="1" applyAlignment="1">
      <alignment horizontal="center" vertical="center" wrapText="1"/>
    </xf>
    <xf numFmtId="2" fontId="24" fillId="0" borderId="30" xfId="0" applyNumberFormat="1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left" vertical="center" wrapText="1"/>
    </xf>
    <xf numFmtId="2" fontId="24" fillId="22" borderId="47" xfId="0" applyNumberFormat="1" applyFont="1" applyFill="1" applyBorder="1" applyAlignment="1">
      <alignment horizontal="center" vertical="center" wrapText="1"/>
    </xf>
    <xf numFmtId="2" fontId="24" fillId="22" borderId="42" xfId="0" applyNumberFormat="1" applyFont="1" applyFill="1" applyBorder="1" applyAlignment="1">
      <alignment horizontal="center" vertical="center" wrapText="1"/>
    </xf>
    <xf numFmtId="183" fontId="37" fillId="0" borderId="66" xfId="0" applyNumberFormat="1" applyFont="1" applyFill="1" applyBorder="1" applyAlignment="1">
      <alignment/>
    </xf>
    <xf numFmtId="0" fontId="37" fillId="0" borderId="30" xfId="0" applyFont="1" applyFill="1" applyBorder="1" applyAlignment="1">
      <alignment/>
    </xf>
    <xf numFmtId="190" fontId="24" fillId="25" borderId="2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80" fontId="20" fillId="0" borderId="25" xfId="0" applyNumberFormat="1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37" fillId="0" borderId="53" xfId="0" applyFont="1" applyFill="1" applyBorder="1" applyAlignment="1">
      <alignment/>
    </xf>
    <xf numFmtId="0" fontId="20" fillId="0" borderId="59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183" fontId="42" fillId="0" borderId="28" xfId="55" applyNumberFormat="1" applyFont="1" applyFill="1" applyBorder="1" applyAlignment="1">
      <alignment horizontal="center" vertical="center" wrapText="1"/>
    </xf>
    <xf numFmtId="0" fontId="37" fillId="0" borderId="58" xfId="0" applyFont="1" applyBorder="1" applyAlignment="1">
      <alignment/>
    </xf>
    <xf numFmtId="183" fontId="37" fillId="0" borderId="32" xfId="0" applyNumberFormat="1" applyFont="1" applyFill="1" applyBorder="1" applyAlignment="1">
      <alignment/>
    </xf>
    <xf numFmtId="0" fontId="20" fillId="22" borderId="75" xfId="0" applyFont="1" applyFill="1" applyBorder="1" applyAlignment="1">
      <alignment horizontal="center"/>
    </xf>
    <xf numFmtId="0" fontId="20" fillId="22" borderId="42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183" fontId="20" fillId="0" borderId="0" xfId="0" applyNumberFormat="1" applyFont="1" applyBorder="1" applyAlignment="1">
      <alignment horizontal="center" vertical="center" wrapText="1"/>
    </xf>
    <xf numFmtId="44" fontId="20" fillId="0" borderId="0" xfId="0" applyNumberFormat="1" applyFont="1" applyBorder="1" applyAlignment="1">
      <alignment horizontal="center"/>
    </xf>
    <xf numFmtId="180" fontId="20" fillId="0" borderId="0" xfId="0" applyNumberFormat="1" applyFont="1" applyBorder="1" applyAlignment="1">
      <alignment vertical="center" wrapText="1"/>
    </xf>
    <xf numFmtId="180" fontId="24" fillId="0" borderId="0" xfId="0" applyNumberFormat="1" applyFont="1" applyBorder="1" applyAlignment="1">
      <alignment/>
    </xf>
    <xf numFmtId="181" fontId="38" fillId="0" borderId="0" xfId="0" applyNumberFormat="1" applyFont="1" applyBorder="1" applyAlignment="1">
      <alignment horizontal="center" vertical="center"/>
    </xf>
    <xf numFmtId="182" fontId="20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81" fontId="20" fillId="0" borderId="23" xfId="0" applyNumberFormat="1" applyFont="1" applyBorder="1" applyAlignment="1">
      <alignment horizontal="center" vertical="center"/>
    </xf>
    <xf numFmtId="18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0" fontId="24" fillId="0" borderId="76" xfId="0" applyFont="1" applyBorder="1" applyAlignment="1">
      <alignment/>
    </xf>
    <xf numFmtId="0" fontId="24" fillId="22" borderId="12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wrapText="1"/>
    </xf>
    <xf numFmtId="183" fontId="37" fillId="27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24" fillId="4" borderId="22" xfId="0" applyFont="1" applyFill="1" applyBorder="1" applyAlignment="1">
      <alignment horizontal="center"/>
    </xf>
    <xf numFmtId="183" fontId="37" fillId="0" borderId="0" xfId="0" applyNumberFormat="1" applyFont="1" applyBorder="1" applyAlignment="1">
      <alignment/>
    </xf>
    <xf numFmtId="180" fontId="24" fillId="0" borderId="51" xfId="0" applyNumberFormat="1" applyFont="1" applyBorder="1" applyAlignment="1">
      <alignment/>
    </xf>
    <xf numFmtId="0" fontId="20" fillId="22" borderId="35" xfId="0" applyFont="1" applyFill="1" applyBorder="1" applyAlignment="1">
      <alignment horizontal="center"/>
    </xf>
    <xf numFmtId="0" fontId="24" fillId="22" borderId="49" xfId="0" applyFont="1" applyFill="1" applyBorder="1" applyAlignment="1">
      <alignment/>
    </xf>
    <xf numFmtId="0" fontId="25" fillId="0" borderId="0" xfId="0" applyFont="1" applyBorder="1" applyAlignment="1">
      <alignment/>
    </xf>
    <xf numFmtId="183" fontId="24" fillId="27" borderId="0" xfId="0" applyNumberFormat="1" applyFont="1" applyFill="1" applyAlignment="1">
      <alignment/>
    </xf>
    <xf numFmtId="2" fontId="24" fillId="27" borderId="0" xfId="0" applyNumberFormat="1" applyFont="1" applyFill="1" applyBorder="1" applyAlignment="1">
      <alignment horizontal="center" vertical="center" wrapText="1"/>
    </xf>
    <xf numFmtId="183" fontId="24" fillId="25" borderId="11" xfId="0" applyNumberFormat="1" applyFont="1" applyFill="1" applyBorder="1" applyAlignment="1">
      <alignment horizontal="center" vertical="center" wrapText="1"/>
    </xf>
    <xf numFmtId="183" fontId="42" fillId="0" borderId="25" xfId="55" applyNumberFormat="1" applyFont="1" applyFill="1" applyBorder="1" applyAlignment="1">
      <alignment horizontal="center" vertical="center" wrapText="1"/>
    </xf>
    <xf numFmtId="183" fontId="42" fillId="0" borderId="16" xfId="55" applyNumberFormat="1" applyFont="1" applyFill="1" applyBorder="1" applyAlignment="1">
      <alignment horizontal="center" vertical="center" wrapText="1"/>
    </xf>
    <xf numFmtId="183" fontId="37" fillId="0" borderId="26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0" fillId="22" borderId="12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183" fontId="37" fillId="0" borderId="48" xfId="0" applyNumberFormat="1" applyFont="1" applyBorder="1" applyAlignment="1">
      <alignment/>
    </xf>
    <xf numFmtId="0" fontId="20" fillId="22" borderId="41" xfId="0" applyFont="1" applyFill="1" applyBorder="1" applyAlignment="1">
      <alignment horizontal="center"/>
    </xf>
    <xf numFmtId="0" fontId="24" fillId="22" borderId="63" xfId="0" applyFont="1" applyFill="1" applyBorder="1" applyAlignment="1">
      <alignment/>
    </xf>
    <xf numFmtId="183" fontId="37" fillId="0" borderId="54" xfId="0" applyNumberFormat="1" applyFont="1" applyFill="1" applyBorder="1" applyAlignment="1">
      <alignment/>
    </xf>
    <xf numFmtId="0" fontId="24" fillId="7" borderId="75" xfId="0" applyFont="1" applyFill="1" applyBorder="1" applyAlignment="1">
      <alignment horizontal="center"/>
    </xf>
    <xf numFmtId="0" fontId="24" fillId="29" borderId="13" xfId="0" applyFont="1" applyFill="1" applyBorder="1" applyAlignment="1">
      <alignment horizontal="center" vertical="center" wrapText="1"/>
    </xf>
    <xf numFmtId="0" fontId="24" fillId="29" borderId="34" xfId="0" applyFont="1" applyFill="1" applyBorder="1" applyAlignment="1">
      <alignment horizontal="center" vertical="center" wrapText="1"/>
    </xf>
    <xf numFmtId="0" fontId="24" fillId="29" borderId="60" xfId="0" applyFont="1" applyFill="1" applyBorder="1" applyAlignment="1">
      <alignment horizontal="center" vertical="center" wrapText="1"/>
    </xf>
    <xf numFmtId="1" fontId="24" fillId="29" borderId="21" xfId="0" applyNumberFormat="1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center" vertical="center" wrapText="1"/>
    </xf>
    <xf numFmtId="1" fontId="24" fillId="29" borderId="16" xfId="0" applyNumberFormat="1" applyFont="1" applyFill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183" fontId="44" fillId="0" borderId="48" xfId="67" applyNumberFormat="1" applyFont="1" applyFill="1" applyBorder="1" applyAlignment="1">
      <alignment horizontal="center" vertical="center" wrapText="1"/>
      <protection/>
    </xf>
    <xf numFmtId="183" fontId="24" fillId="29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58" xfId="67" applyNumberFormat="1" applyFont="1" applyFill="1" applyBorder="1" applyAlignment="1">
      <alignment horizontal="center" vertical="center" wrapText="1"/>
      <protection/>
    </xf>
    <xf numFmtId="0" fontId="24" fillId="29" borderId="16" xfId="0" applyFont="1" applyFill="1" applyBorder="1" applyAlignment="1">
      <alignment horizontal="center" vertical="center" wrapText="1"/>
    </xf>
    <xf numFmtId="0" fontId="20" fillId="29" borderId="38" xfId="0" applyFont="1" applyFill="1" applyBorder="1" applyAlignment="1">
      <alignment horizontal="center"/>
    </xf>
    <xf numFmtId="0" fontId="27" fillId="7" borderId="21" xfId="67" applyFont="1" applyFill="1" applyBorder="1" applyAlignment="1">
      <alignment horizontal="center" vertical="center"/>
      <protection/>
    </xf>
    <xf numFmtId="189" fontId="20" fillId="25" borderId="11" xfId="0" applyNumberFormat="1" applyFont="1" applyFill="1" applyBorder="1" applyAlignment="1">
      <alignment horizontal="center"/>
    </xf>
    <xf numFmtId="183" fontId="24" fillId="25" borderId="16" xfId="0" applyNumberFormat="1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center" wrapText="1"/>
    </xf>
    <xf numFmtId="0" fontId="24" fillId="26" borderId="0" xfId="0" applyFont="1" applyFill="1" applyAlignment="1">
      <alignment/>
    </xf>
    <xf numFmtId="0" fontId="24" fillId="25" borderId="11" xfId="67" applyFont="1" applyFill="1" applyBorder="1" applyAlignment="1">
      <alignment horizontal="center" wrapText="1"/>
      <protection/>
    </xf>
    <xf numFmtId="183" fontId="20" fillId="31" borderId="32" xfId="0" applyNumberFormat="1" applyFont="1" applyFill="1" applyBorder="1" applyAlignment="1">
      <alignment horizontal="center"/>
    </xf>
    <xf numFmtId="1" fontId="24" fillId="31" borderId="11" xfId="0" applyNumberFormat="1" applyFont="1" applyFill="1" applyBorder="1" applyAlignment="1">
      <alignment horizontal="center" vertical="center" wrapText="1"/>
    </xf>
    <xf numFmtId="0" fontId="24" fillId="26" borderId="47" xfId="0" applyFont="1" applyFill="1" applyBorder="1" applyAlignment="1">
      <alignment/>
    </xf>
    <xf numFmtId="0" fontId="24" fillId="31" borderId="11" xfId="0" applyFont="1" applyFill="1" applyBorder="1" applyAlignment="1">
      <alignment/>
    </xf>
    <xf numFmtId="2" fontId="26" fillId="25" borderId="10" xfId="0" applyNumberFormat="1" applyFont="1" applyFill="1" applyBorder="1" applyAlignment="1">
      <alignment horizontal="center" vertical="center" wrapText="1"/>
    </xf>
    <xf numFmtId="2" fontId="25" fillId="30" borderId="11" xfId="0" applyNumberFormat="1" applyFont="1" applyFill="1" applyBorder="1" applyAlignment="1">
      <alignment horizontal="center" vertical="center"/>
    </xf>
    <xf numFmtId="2" fontId="24" fillId="30" borderId="11" xfId="0" applyNumberFormat="1" applyFont="1" applyFill="1" applyBorder="1" applyAlignment="1">
      <alignment horizontal="center" vertical="center"/>
    </xf>
    <xf numFmtId="2" fontId="24" fillId="7" borderId="21" xfId="0" applyNumberFormat="1" applyFont="1" applyFill="1" applyBorder="1" applyAlignment="1">
      <alignment horizontal="center" vertical="center"/>
    </xf>
    <xf numFmtId="0" fontId="25" fillId="30" borderId="11" xfId="0" applyFont="1" applyFill="1" applyBorder="1" applyAlignment="1">
      <alignment horizontal="center" vertical="center"/>
    </xf>
    <xf numFmtId="1" fontId="24" fillId="7" borderId="21" xfId="0" applyNumberFormat="1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 wrapText="1"/>
    </xf>
    <xf numFmtId="180" fontId="20" fillId="4" borderId="28" xfId="0" applyNumberFormat="1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4" fillId="31" borderId="73" xfId="0" applyFont="1" applyFill="1" applyBorder="1" applyAlignment="1">
      <alignment horizontal="left" vertical="center" wrapText="1"/>
    </xf>
    <xf numFmtId="0" fontId="24" fillId="31" borderId="58" xfId="0" applyFont="1" applyFill="1" applyBorder="1" applyAlignment="1">
      <alignment horizontal="left" vertical="center" wrapText="1"/>
    </xf>
    <xf numFmtId="0" fontId="24" fillId="31" borderId="59" xfId="0" applyFont="1" applyFill="1" applyBorder="1" applyAlignment="1">
      <alignment horizontal="left" vertical="center" wrapText="1"/>
    </xf>
    <xf numFmtId="0" fontId="24" fillId="31" borderId="24" xfId="0" applyFont="1" applyFill="1" applyBorder="1" applyAlignment="1">
      <alignment horizontal="left" vertical="center" wrapText="1"/>
    </xf>
    <xf numFmtId="0" fontId="24" fillId="31" borderId="12" xfId="0" applyFont="1" applyFill="1" applyBorder="1" applyAlignment="1">
      <alignment horizontal="left" vertical="center" wrapText="1"/>
    </xf>
    <xf numFmtId="0" fontId="24" fillId="31" borderId="49" xfId="0" applyFont="1" applyFill="1" applyBorder="1" applyAlignment="1">
      <alignment horizontal="left" vertical="center" wrapText="1"/>
    </xf>
    <xf numFmtId="180" fontId="20" fillId="4" borderId="14" xfId="0" applyNumberFormat="1" applyFont="1" applyFill="1" applyBorder="1" applyAlignment="1">
      <alignment horizontal="center" vertical="center" wrapText="1"/>
    </xf>
    <xf numFmtId="182" fontId="24" fillId="25" borderId="25" xfId="0" applyNumberFormat="1" applyFont="1" applyFill="1" applyBorder="1" applyAlignment="1">
      <alignment horizontal="left"/>
    </xf>
    <xf numFmtId="0" fontId="25" fillId="25" borderId="69" xfId="67" applyFont="1" applyFill="1" applyBorder="1" applyAlignment="1">
      <alignment horizontal="center"/>
      <protection/>
    </xf>
    <xf numFmtId="0" fontId="25" fillId="25" borderId="72" xfId="67" applyFont="1" applyFill="1" applyBorder="1" applyAlignment="1">
      <alignment horizontal="center" wrapText="1"/>
      <protection/>
    </xf>
    <xf numFmtId="0" fontId="25" fillId="25" borderId="77" xfId="67" applyFont="1" applyFill="1" applyBorder="1" applyAlignment="1">
      <alignment horizontal="center"/>
      <protection/>
    </xf>
    <xf numFmtId="0" fontId="25" fillId="22" borderId="72" xfId="0" applyFont="1" applyFill="1" applyBorder="1" applyAlignment="1">
      <alignment horizontal="center"/>
    </xf>
    <xf numFmtId="0" fontId="24" fillId="25" borderId="40" xfId="0" applyFont="1" applyFill="1" applyBorder="1" applyAlignment="1">
      <alignment horizontal="center"/>
    </xf>
    <xf numFmtId="0" fontId="24" fillId="22" borderId="75" xfId="0" applyFont="1" applyFill="1" applyBorder="1" applyAlignment="1">
      <alignment horizontal="center"/>
    </xf>
    <xf numFmtId="44" fontId="21" fillId="22" borderId="78" xfId="55" applyFont="1" applyFill="1" applyBorder="1" applyAlignment="1">
      <alignment horizontal="center" vertical="center" wrapText="1"/>
    </xf>
    <xf numFmtId="0" fontId="25" fillId="7" borderId="72" xfId="67" applyFont="1" applyFill="1" applyBorder="1" applyAlignment="1">
      <alignment horizontal="center"/>
      <protection/>
    </xf>
    <xf numFmtId="0" fontId="21" fillId="7" borderId="72" xfId="67" applyFont="1" applyFill="1" applyBorder="1" applyAlignment="1">
      <alignment horizontal="center"/>
      <protection/>
    </xf>
    <xf numFmtId="0" fontId="21" fillId="7" borderId="79" xfId="0" applyFont="1" applyFill="1" applyBorder="1" applyAlignment="1">
      <alignment horizontal="center"/>
    </xf>
    <xf numFmtId="0" fontId="20" fillId="0" borderId="80" xfId="67" applyFont="1" applyFill="1" applyBorder="1" applyAlignment="1">
      <alignment horizontal="center" vertical="center" wrapText="1"/>
      <protection/>
    </xf>
    <xf numFmtId="0" fontId="20" fillId="4" borderId="72" xfId="0" applyFont="1" applyFill="1" applyBorder="1" applyAlignment="1">
      <alignment horizontal="center" vertical="center" wrapText="1"/>
    </xf>
    <xf numFmtId="0" fontId="20" fillId="0" borderId="81" xfId="67" applyFont="1" applyFill="1" applyBorder="1" applyAlignment="1">
      <alignment horizontal="center" vertical="center" wrapText="1"/>
      <protection/>
    </xf>
    <xf numFmtId="0" fontId="20" fillId="4" borderId="21" xfId="0" applyFont="1" applyFill="1" applyBorder="1" applyAlignment="1">
      <alignment horizontal="center" vertical="center" wrapText="1"/>
    </xf>
    <xf numFmtId="0" fontId="20" fillId="4" borderId="75" xfId="0" applyFont="1" applyFill="1" applyBorder="1" applyAlignment="1">
      <alignment horizontal="center"/>
    </xf>
    <xf numFmtId="0" fontId="25" fillId="4" borderId="72" xfId="0" applyFont="1" applyFill="1" applyBorder="1" applyAlignment="1">
      <alignment horizontal="center"/>
    </xf>
    <xf numFmtId="0" fontId="21" fillId="4" borderId="72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/>
    </xf>
    <xf numFmtId="0" fontId="21" fillId="4" borderId="79" xfId="0" applyFont="1" applyFill="1" applyBorder="1" applyAlignment="1">
      <alignment horizontal="center"/>
    </xf>
    <xf numFmtId="0" fontId="25" fillId="25" borderId="72" xfId="0" applyFont="1" applyFill="1" applyBorder="1" applyAlignment="1">
      <alignment horizontal="center"/>
    </xf>
    <xf numFmtId="0" fontId="25" fillId="22" borderId="68" xfId="0" applyFont="1" applyFill="1" applyBorder="1" applyAlignment="1">
      <alignment horizontal="center"/>
    </xf>
    <xf numFmtId="0" fontId="25" fillId="22" borderId="72" xfId="0" applyFont="1" applyFill="1" applyBorder="1" applyAlignment="1">
      <alignment horizontal="center" wrapText="1"/>
    </xf>
    <xf numFmtId="0" fontId="25" fillId="22" borderId="77" xfId="0" applyFont="1" applyFill="1" applyBorder="1" applyAlignment="1">
      <alignment horizontal="center"/>
    </xf>
    <xf numFmtId="0" fontId="25" fillId="22" borderId="79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24" fillId="22" borderId="42" xfId="0" applyFont="1" applyFill="1" applyBorder="1" applyAlignment="1">
      <alignment horizontal="center"/>
    </xf>
    <xf numFmtId="0" fontId="21" fillId="22" borderId="79" xfId="0" applyFont="1" applyFill="1" applyBorder="1" applyAlignment="1">
      <alignment horizontal="center"/>
    </xf>
    <xf numFmtId="0" fontId="25" fillId="25" borderId="72" xfId="67" applyFont="1" applyFill="1" applyBorder="1" applyAlignment="1">
      <alignment horizontal="center"/>
      <protection/>
    </xf>
    <xf numFmtId="0" fontId="25" fillId="25" borderId="72" xfId="67" applyFont="1" applyFill="1" applyBorder="1" applyAlignment="1">
      <alignment horizontal="center" vertical="top" wrapText="1"/>
      <protection/>
    </xf>
    <xf numFmtId="0" fontId="25" fillId="22" borderId="72" xfId="0" applyFont="1" applyFill="1" applyBorder="1" applyAlignment="1">
      <alignment horizontal="center" vertical="top" wrapText="1"/>
    </xf>
    <xf numFmtId="0" fontId="25" fillId="22" borderId="82" xfId="0" applyFont="1" applyFill="1" applyBorder="1" applyAlignment="1">
      <alignment vertical="top" wrapText="1"/>
    </xf>
    <xf numFmtId="44" fontId="21" fillId="22" borderId="79" xfId="55" applyFont="1" applyFill="1" applyBorder="1" applyAlignment="1">
      <alignment horizontal="center" vertical="center" wrapText="1"/>
    </xf>
    <xf numFmtId="0" fontId="20" fillId="7" borderId="72" xfId="0" applyFont="1" applyFill="1" applyBorder="1" applyAlignment="1">
      <alignment horizontal="center" vertical="center" wrapText="1"/>
    </xf>
    <xf numFmtId="1" fontId="27" fillId="7" borderId="21" xfId="67" applyNumberFormat="1" applyFont="1" applyFill="1" applyBorder="1" applyAlignment="1">
      <alignment horizontal="center" vertical="center"/>
      <protection/>
    </xf>
    <xf numFmtId="0" fontId="24" fillId="4" borderId="72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/>
    </xf>
    <xf numFmtId="0" fontId="20" fillId="22" borderId="63" xfId="0" applyFont="1" applyFill="1" applyBorder="1" applyAlignment="1">
      <alignment horizontal="center"/>
    </xf>
    <xf numFmtId="180" fontId="24" fillId="28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0" fillId="0" borderId="70" xfId="67" applyFont="1" applyFill="1" applyBorder="1" applyAlignment="1">
      <alignment horizontal="center" vertical="center" wrapText="1"/>
      <protection/>
    </xf>
    <xf numFmtId="180" fontId="20" fillId="22" borderId="35" xfId="0" applyNumberFormat="1" applyFont="1" applyFill="1" applyBorder="1" applyAlignment="1">
      <alignment/>
    </xf>
    <xf numFmtId="0" fontId="20" fillId="27" borderId="0" xfId="0" applyFont="1" applyFill="1" applyBorder="1" applyAlignment="1">
      <alignment horizontal="center"/>
    </xf>
    <xf numFmtId="0" fontId="24" fillId="25" borderId="72" xfId="67" applyFont="1" applyFill="1" applyBorder="1" applyAlignment="1">
      <alignment horizontal="center" vertical="top" wrapText="1"/>
      <protection/>
    </xf>
    <xf numFmtId="183" fontId="24" fillId="31" borderId="11" xfId="0" applyNumberFormat="1" applyFont="1" applyFill="1" applyBorder="1" applyAlignment="1">
      <alignment horizontal="center" vertical="center" wrapText="1"/>
    </xf>
    <xf numFmtId="0" fontId="24" fillId="31" borderId="80" xfId="0" applyFont="1" applyFill="1" applyBorder="1" applyAlignment="1">
      <alignment horizontal="center" vertical="center" wrapText="1"/>
    </xf>
    <xf numFmtId="0" fontId="24" fillId="31" borderId="27" xfId="0" applyFont="1" applyFill="1" applyBorder="1" applyAlignment="1">
      <alignment horizontal="center"/>
    </xf>
    <xf numFmtId="0" fontId="24" fillId="26" borderId="42" xfId="0" applyFont="1" applyFill="1" applyBorder="1" applyAlignment="1">
      <alignment horizontal="center"/>
    </xf>
    <xf numFmtId="0" fontId="23" fillId="26" borderId="47" xfId="0" applyFont="1" applyFill="1" applyBorder="1" applyAlignment="1">
      <alignment/>
    </xf>
    <xf numFmtId="0" fontId="23" fillId="31" borderId="72" xfId="0" applyFont="1" applyFill="1" applyBorder="1" applyAlignment="1">
      <alignment/>
    </xf>
    <xf numFmtId="0" fontId="21" fillId="22" borderId="78" xfId="0" applyFont="1" applyFill="1" applyBorder="1" applyAlignment="1">
      <alignment horizontal="center"/>
    </xf>
    <xf numFmtId="0" fontId="20" fillId="0" borderId="77" xfId="67" applyFont="1" applyFill="1" applyBorder="1" applyAlignment="1">
      <alignment horizontal="center" vertical="center" wrapText="1"/>
      <protection/>
    </xf>
    <xf numFmtId="0" fontId="20" fillId="0" borderId="35" xfId="67" applyFont="1" applyFill="1" applyBorder="1" applyAlignment="1">
      <alignment horizontal="center" vertical="center" wrapText="1"/>
      <protection/>
    </xf>
    <xf numFmtId="0" fontId="25" fillId="25" borderId="68" xfId="0" applyFont="1" applyFill="1" applyBorder="1" applyAlignment="1">
      <alignment horizontal="center"/>
    </xf>
    <xf numFmtId="0" fontId="24" fillId="29" borderId="72" xfId="0" applyFont="1" applyFill="1" applyBorder="1" applyAlignment="1">
      <alignment horizontal="center" vertical="center" wrapText="1"/>
    </xf>
    <xf numFmtId="0" fontId="25" fillId="29" borderId="72" xfId="0" applyFont="1" applyFill="1" applyBorder="1" applyAlignment="1">
      <alignment horizontal="center"/>
    </xf>
    <xf numFmtId="0" fontId="24" fillId="29" borderId="11" xfId="0" applyFont="1" applyFill="1" applyBorder="1" applyAlignment="1">
      <alignment horizontal="center"/>
    </xf>
    <xf numFmtId="0" fontId="24" fillId="29" borderId="77" xfId="0" applyFont="1" applyFill="1" applyBorder="1" applyAlignment="1">
      <alignment horizontal="center" vertical="center" wrapText="1"/>
    </xf>
    <xf numFmtId="0" fontId="25" fillId="29" borderId="79" xfId="0" applyFont="1" applyFill="1" applyBorder="1" applyAlignment="1">
      <alignment horizontal="center"/>
    </xf>
    <xf numFmtId="0" fontId="24" fillId="29" borderId="42" xfId="0" applyFont="1" applyFill="1" applyBorder="1" applyAlignment="1">
      <alignment horizontal="center"/>
    </xf>
    <xf numFmtId="0" fontId="24" fillId="29" borderId="73" xfId="0" applyFont="1" applyFill="1" applyBorder="1" applyAlignment="1">
      <alignment horizontal="left" vertical="center" wrapText="1"/>
    </xf>
    <xf numFmtId="0" fontId="24" fillId="29" borderId="24" xfId="0" applyFont="1" applyFill="1" applyBorder="1" applyAlignment="1">
      <alignment horizontal="left" vertical="center" wrapText="1"/>
    </xf>
    <xf numFmtId="0" fontId="24" fillId="29" borderId="12" xfId="0" applyFont="1" applyFill="1" applyBorder="1" applyAlignment="1">
      <alignment horizontal="left" vertical="center" wrapText="1"/>
    </xf>
    <xf numFmtId="0" fontId="24" fillId="29" borderId="49" xfId="0" applyFont="1" applyFill="1" applyBorder="1" applyAlignment="1">
      <alignment horizontal="left" vertical="center" wrapText="1"/>
    </xf>
    <xf numFmtId="0" fontId="25" fillId="29" borderId="0" xfId="0" applyFont="1" applyFill="1" applyBorder="1" applyAlignment="1">
      <alignment horizontal="center"/>
    </xf>
    <xf numFmtId="0" fontId="21" fillId="29" borderId="61" xfId="0" applyFont="1" applyFill="1" applyBorder="1" applyAlignment="1">
      <alignment horizontal="center"/>
    </xf>
    <xf numFmtId="0" fontId="21" fillId="29" borderId="20" xfId="0" applyFont="1" applyFill="1" applyBorder="1" applyAlignment="1">
      <alignment horizontal="center"/>
    </xf>
    <xf numFmtId="183" fontId="20" fillId="22" borderId="42" xfId="0" applyNumberFormat="1" applyFont="1" applyFill="1" applyBorder="1" applyAlignment="1">
      <alignment horizontal="center"/>
    </xf>
    <xf numFmtId="0" fontId="24" fillId="25" borderId="21" xfId="67" applyFont="1" applyFill="1" applyBorder="1" applyAlignment="1">
      <alignment horizontal="center" vertical="top" wrapText="1"/>
      <protection/>
    </xf>
    <xf numFmtId="0" fontId="25" fillId="25" borderId="21" xfId="67" applyFont="1" applyFill="1" applyBorder="1" applyAlignment="1">
      <alignment horizontal="center"/>
      <protection/>
    </xf>
    <xf numFmtId="0" fontId="25" fillId="25" borderId="21" xfId="67" applyFont="1" applyFill="1" applyBorder="1" applyAlignment="1">
      <alignment horizontal="center" wrapText="1"/>
      <protection/>
    </xf>
    <xf numFmtId="0" fontId="25" fillId="25" borderId="21" xfId="67" applyFont="1" applyFill="1" applyBorder="1" applyAlignment="1">
      <alignment horizontal="center" vertical="top" wrapText="1"/>
      <protection/>
    </xf>
    <xf numFmtId="182" fontId="25" fillId="25" borderId="49" xfId="0" applyNumberFormat="1" applyFont="1" applyFill="1" applyBorder="1" applyAlignment="1">
      <alignment horizontal="left"/>
    </xf>
    <xf numFmtId="0" fontId="25" fillId="25" borderId="49" xfId="0" applyFont="1" applyFill="1" applyBorder="1" applyAlignment="1">
      <alignment horizontal="left" vertical="center" wrapText="1"/>
    </xf>
    <xf numFmtId="182" fontId="24" fillId="25" borderId="49" xfId="0" applyNumberFormat="1" applyFont="1" applyFill="1" applyBorder="1" applyAlignment="1">
      <alignment horizontal="left"/>
    </xf>
    <xf numFmtId="0" fontId="24" fillId="25" borderId="21" xfId="67" applyFont="1" applyFill="1" applyBorder="1" applyAlignment="1">
      <alignment horizontal="center" wrapText="1"/>
      <protection/>
    </xf>
    <xf numFmtId="0" fontId="24" fillId="30" borderId="54" xfId="67" applyFont="1" applyFill="1" applyBorder="1" applyAlignment="1">
      <alignment horizontal="left" vertical="center"/>
      <protection/>
    </xf>
    <xf numFmtId="0" fontId="25" fillId="7" borderId="49" xfId="0" applyFont="1" applyFill="1" applyBorder="1" applyAlignment="1">
      <alignment horizontal="left" vertical="center" wrapText="1"/>
    </xf>
    <xf numFmtId="4" fontId="20" fillId="7" borderId="14" xfId="0" applyNumberFormat="1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180" fontId="20" fillId="7" borderId="14" xfId="0" applyNumberFormat="1" applyFont="1" applyFill="1" applyBorder="1" applyAlignment="1">
      <alignment horizontal="center" vertical="center" wrapText="1"/>
    </xf>
    <xf numFmtId="180" fontId="21" fillId="7" borderId="14" xfId="0" applyNumberFormat="1" applyFont="1" applyFill="1" applyBorder="1" applyAlignment="1">
      <alignment horizontal="center" vertical="center" wrapText="1"/>
    </xf>
    <xf numFmtId="180" fontId="20" fillId="7" borderId="28" xfId="0" applyNumberFormat="1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/>
    </xf>
    <xf numFmtId="0" fontId="21" fillId="22" borderId="39" xfId="0" applyFont="1" applyFill="1" applyBorder="1" applyAlignment="1">
      <alignment horizontal="center"/>
    </xf>
    <xf numFmtId="0" fontId="21" fillId="22" borderId="23" xfId="0" applyFont="1" applyFill="1" applyBorder="1" applyAlignment="1">
      <alignment horizontal="center"/>
    </xf>
    <xf numFmtId="0" fontId="25" fillId="22" borderId="0" xfId="0" applyFont="1" applyFill="1" applyBorder="1" applyAlignment="1">
      <alignment horizontal="center"/>
    </xf>
    <xf numFmtId="0" fontId="21" fillId="22" borderId="6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left" vertical="center" wrapText="1"/>
    </xf>
    <xf numFmtId="44" fontId="21" fillId="22" borderId="82" xfId="55" applyFont="1" applyFill="1" applyBorder="1" applyAlignment="1">
      <alignment horizontal="center" vertical="center" wrapText="1"/>
    </xf>
    <xf numFmtId="180" fontId="22" fillId="7" borderId="55" xfId="0" applyNumberFormat="1" applyFont="1" applyFill="1" applyBorder="1" applyAlignment="1">
      <alignment horizontal="center" vertical="center" wrapText="1"/>
    </xf>
    <xf numFmtId="0" fontId="24" fillId="31" borderId="10" xfId="0" applyFont="1" applyFill="1" applyBorder="1" applyAlignment="1">
      <alignment horizontal="center" vertical="center" wrapText="1"/>
    </xf>
    <xf numFmtId="1" fontId="24" fillId="31" borderId="27" xfId="0" applyNumberFormat="1" applyFont="1" applyFill="1" applyBorder="1" applyAlignment="1">
      <alignment horizontal="center" vertical="center" wrapText="1"/>
    </xf>
    <xf numFmtId="1" fontId="24" fillId="31" borderId="10" xfId="0" applyNumberFormat="1" applyFont="1" applyFill="1" applyBorder="1" applyAlignment="1">
      <alignment horizontal="center" vertical="center" wrapText="1"/>
    </xf>
    <xf numFmtId="0" fontId="24" fillId="31" borderId="27" xfId="0" applyFont="1" applyFill="1" applyBorder="1" applyAlignment="1">
      <alignment horizontal="center" vertical="center" wrapText="1"/>
    </xf>
    <xf numFmtId="0" fontId="20" fillId="31" borderId="44" xfId="0" applyFont="1" applyFill="1" applyBorder="1" applyAlignment="1">
      <alignment horizontal="center"/>
    </xf>
    <xf numFmtId="0" fontId="24" fillId="31" borderId="77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/>
    </xf>
    <xf numFmtId="0" fontId="24" fillId="29" borderId="17" xfId="0" applyFont="1" applyFill="1" applyBorder="1" applyAlignment="1">
      <alignment horizontal="left" vertical="center" wrapText="1"/>
    </xf>
    <xf numFmtId="182" fontId="21" fillId="7" borderId="52" xfId="0" applyNumberFormat="1" applyFont="1" applyFill="1" applyBorder="1" applyAlignment="1">
      <alignment horizontal="center"/>
    </xf>
    <xf numFmtId="182" fontId="21" fillId="7" borderId="39" xfId="0" applyNumberFormat="1" applyFont="1" applyFill="1" applyBorder="1" applyAlignment="1">
      <alignment horizontal="center"/>
    </xf>
    <xf numFmtId="182" fontId="21" fillId="7" borderId="0" xfId="0" applyNumberFormat="1" applyFont="1" applyFill="1" applyBorder="1" applyAlignment="1">
      <alignment horizontal="center"/>
    </xf>
    <xf numFmtId="44" fontId="21" fillId="22" borderId="76" xfId="55" applyFont="1" applyFill="1" applyBorder="1" applyAlignment="1">
      <alignment horizontal="center" vertical="center" wrapText="1"/>
    </xf>
    <xf numFmtId="44" fontId="21" fillId="22" borderId="20" xfId="55" applyFont="1" applyFill="1" applyBorder="1" applyAlignment="1">
      <alignment horizontal="center" vertical="center" wrapText="1"/>
    </xf>
    <xf numFmtId="44" fontId="21" fillId="22" borderId="24" xfId="55" applyFont="1" applyFill="1" applyBorder="1" applyAlignment="1">
      <alignment horizontal="center" vertical="center" wrapText="1"/>
    </xf>
    <xf numFmtId="44" fontId="21" fillId="22" borderId="12" xfId="55" applyFont="1" applyFill="1" applyBorder="1" applyAlignment="1">
      <alignment horizontal="center" vertical="center" wrapText="1"/>
    </xf>
    <xf numFmtId="44" fontId="21" fillId="22" borderId="49" xfId="55" applyFont="1" applyFill="1" applyBorder="1" applyAlignment="1">
      <alignment horizontal="center" vertical="center" wrapText="1"/>
    </xf>
    <xf numFmtId="0" fontId="24" fillId="31" borderId="13" xfId="0" applyFont="1" applyFill="1" applyBorder="1" applyAlignment="1">
      <alignment horizontal="center" vertical="center" wrapText="1"/>
    </xf>
    <xf numFmtId="0" fontId="24" fillId="31" borderId="12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4" fontId="20" fillId="4" borderId="14" xfId="0" applyNumberFormat="1" applyFont="1" applyFill="1" applyBorder="1" applyAlignment="1">
      <alignment horizontal="center" vertical="center" wrapText="1"/>
    </xf>
    <xf numFmtId="180" fontId="21" fillId="4" borderId="14" xfId="0" applyNumberFormat="1" applyFont="1" applyFill="1" applyBorder="1" applyAlignment="1">
      <alignment horizontal="center" vertical="center" wrapText="1"/>
    </xf>
    <xf numFmtId="4" fontId="20" fillId="22" borderId="14" xfId="0" applyNumberFormat="1" applyFont="1" applyFill="1" applyBorder="1" applyAlignment="1">
      <alignment horizontal="center" vertical="center" wrapText="1"/>
    </xf>
    <xf numFmtId="180" fontId="20" fillId="22" borderId="14" xfId="0" applyNumberFormat="1" applyFont="1" applyFill="1" applyBorder="1" applyAlignment="1">
      <alignment horizontal="center" vertical="center" wrapText="1"/>
    </xf>
    <xf numFmtId="0" fontId="20" fillId="31" borderId="28" xfId="0" applyFont="1" applyFill="1" applyBorder="1" applyAlignment="1">
      <alignment horizontal="center" vertical="center" wrapText="1"/>
    </xf>
    <xf numFmtId="4" fontId="20" fillId="31" borderId="14" xfId="0" applyNumberFormat="1" applyFont="1" applyFill="1" applyBorder="1" applyAlignment="1">
      <alignment horizontal="center" vertical="center" wrapText="1"/>
    </xf>
    <xf numFmtId="180" fontId="20" fillId="31" borderId="14" xfId="0" applyNumberFormat="1" applyFont="1" applyFill="1" applyBorder="1" applyAlignment="1">
      <alignment horizontal="center" vertical="center" wrapText="1"/>
    </xf>
    <xf numFmtId="180" fontId="20" fillId="31" borderId="76" xfId="0" applyNumberFormat="1" applyFont="1" applyFill="1" applyBorder="1" applyAlignment="1">
      <alignment horizontal="center" vertical="center" wrapText="1"/>
    </xf>
    <xf numFmtId="180" fontId="21" fillId="31" borderId="14" xfId="0" applyNumberFormat="1" applyFont="1" applyFill="1" applyBorder="1" applyAlignment="1">
      <alignment horizontal="center" vertical="center" wrapText="1"/>
    </xf>
    <xf numFmtId="0" fontId="20" fillId="31" borderId="14" xfId="0" applyFont="1" applyFill="1" applyBorder="1" applyAlignment="1">
      <alignment horizontal="center" vertical="center" wrapText="1"/>
    </xf>
    <xf numFmtId="180" fontId="20" fillId="31" borderId="28" xfId="0" applyNumberFormat="1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180" fontId="20" fillId="22" borderId="66" xfId="0" applyNumberFormat="1" applyFont="1" applyFill="1" applyBorder="1" applyAlignment="1">
      <alignment horizontal="center" vertical="center" wrapText="1"/>
    </xf>
    <xf numFmtId="180" fontId="21" fillId="22" borderId="14" xfId="0" applyNumberFormat="1" applyFont="1" applyFill="1" applyBorder="1" applyAlignment="1">
      <alignment horizontal="center" vertical="center" wrapText="1"/>
    </xf>
    <xf numFmtId="180" fontId="20" fillId="22" borderId="28" xfId="0" applyNumberFormat="1" applyFont="1" applyFill="1" applyBorder="1" applyAlignment="1">
      <alignment horizontal="center" vertical="center" wrapText="1"/>
    </xf>
    <xf numFmtId="180" fontId="20" fillId="4" borderId="30" xfId="0" applyNumberFormat="1" applyFont="1" applyFill="1" applyBorder="1" applyAlignment="1">
      <alignment horizontal="center" vertical="center" wrapText="1"/>
    </xf>
    <xf numFmtId="180" fontId="20" fillId="7" borderId="19" xfId="0" applyNumberFormat="1" applyFont="1" applyFill="1" applyBorder="1" applyAlignment="1">
      <alignment horizontal="center" vertical="center" wrapText="1"/>
    </xf>
    <xf numFmtId="180" fontId="20" fillId="22" borderId="30" xfId="0" applyNumberFormat="1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/>
    </xf>
    <xf numFmtId="0" fontId="24" fillId="31" borderId="14" xfId="0" applyFont="1" applyFill="1" applyBorder="1" applyAlignment="1">
      <alignment/>
    </xf>
    <xf numFmtId="182" fontId="25" fillId="25" borderId="63" xfId="0" applyNumberFormat="1" applyFont="1" applyFill="1" applyBorder="1" applyAlignment="1">
      <alignment horizontal="left"/>
    </xf>
    <xf numFmtId="0" fontId="25" fillId="22" borderId="76" xfId="0" applyFont="1" applyFill="1" applyBorder="1" applyAlignment="1">
      <alignment horizontal="center"/>
    </xf>
    <xf numFmtId="182" fontId="21" fillId="7" borderId="20" xfId="0" applyNumberFormat="1" applyFont="1" applyFill="1" applyBorder="1" applyAlignment="1">
      <alignment horizontal="center"/>
    </xf>
    <xf numFmtId="182" fontId="21" fillId="7" borderId="76" xfId="0" applyNumberFormat="1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76" xfId="0" applyFont="1" applyFill="1" applyBorder="1" applyAlignment="1">
      <alignment horizontal="center"/>
    </xf>
    <xf numFmtId="0" fontId="21" fillId="22" borderId="20" xfId="0" applyFont="1" applyFill="1" applyBorder="1" applyAlignment="1">
      <alignment horizontal="center"/>
    </xf>
    <xf numFmtId="44" fontId="21" fillId="22" borderId="23" xfId="55" applyFont="1" applyFill="1" applyBorder="1" applyAlignment="1">
      <alignment horizontal="center" vertical="center" wrapText="1"/>
    </xf>
    <xf numFmtId="0" fontId="25" fillId="22" borderId="24" xfId="0" applyFont="1" applyFill="1" applyBorder="1" applyAlignment="1">
      <alignment horizontal="left"/>
    </xf>
    <xf numFmtId="0" fontId="24" fillId="25" borderId="54" xfId="0" applyFont="1" applyFill="1" applyBorder="1" applyAlignment="1">
      <alignment horizontal="left" vertical="center"/>
    </xf>
    <xf numFmtId="0" fontId="24" fillId="25" borderId="53" xfId="0" applyFont="1" applyFill="1" applyBorder="1" applyAlignment="1">
      <alignment horizontal="left" vertical="center" wrapText="1"/>
    </xf>
    <xf numFmtId="182" fontId="25" fillId="25" borderId="13" xfId="0" applyNumberFormat="1" applyFont="1" applyFill="1" applyBorder="1" applyAlignment="1">
      <alignment horizontal="left"/>
    </xf>
    <xf numFmtId="0" fontId="24" fillId="25" borderId="13" xfId="0" applyFont="1" applyFill="1" applyBorder="1" applyAlignment="1">
      <alignment horizontal="left" vertical="center"/>
    </xf>
    <xf numFmtId="2" fontId="25" fillId="30" borderId="11" xfId="0" applyNumberFormat="1" applyFont="1" applyFill="1" applyBorder="1" applyAlignment="1">
      <alignment horizontal="center"/>
    </xf>
    <xf numFmtId="182" fontId="24" fillId="25" borderId="12" xfId="0" applyNumberFormat="1" applyFont="1" applyFill="1" applyBorder="1" applyAlignment="1">
      <alignment horizontal="left"/>
    </xf>
    <xf numFmtId="182" fontId="24" fillId="25" borderId="24" xfId="0" applyNumberFormat="1" applyFont="1" applyFill="1" applyBorder="1" applyAlignment="1">
      <alignment horizontal="left"/>
    </xf>
    <xf numFmtId="0" fontId="25" fillId="22" borderId="21" xfId="0" applyFont="1" applyFill="1" applyBorder="1" applyAlignment="1">
      <alignment horizontal="center"/>
    </xf>
    <xf numFmtId="44" fontId="21" fillId="0" borderId="22" xfId="55" applyFont="1" applyFill="1" applyBorder="1" applyAlignment="1">
      <alignment horizontal="left" vertical="center" wrapText="1"/>
    </xf>
    <xf numFmtId="183" fontId="42" fillId="0" borderId="22" xfId="55" applyNumberFormat="1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/>
    </xf>
    <xf numFmtId="0" fontId="25" fillId="22" borderId="49" xfId="0" applyFont="1" applyFill="1" applyBorder="1" applyAlignment="1">
      <alignment horizontal="center"/>
    </xf>
    <xf numFmtId="182" fontId="24" fillId="25" borderId="13" xfId="0" applyNumberFormat="1" applyFont="1" applyFill="1" applyBorder="1" applyAlignment="1">
      <alignment horizontal="left"/>
    </xf>
    <xf numFmtId="182" fontId="24" fillId="25" borderId="21" xfId="0" applyNumberFormat="1" applyFont="1" applyFill="1" applyBorder="1" applyAlignment="1">
      <alignment horizontal="left"/>
    </xf>
    <xf numFmtId="0" fontId="24" fillId="31" borderId="13" xfId="0" applyFont="1" applyFill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left" wrapText="1"/>
    </xf>
    <xf numFmtId="0" fontId="24" fillId="25" borderId="12" xfId="0" applyFont="1" applyFill="1" applyBorder="1" applyAlignment="1">
      <alignment horizontal="left" wrapText="1"/>
    </xf>
    <xf numFmtId="0" fontId="24" fillId="25" borderId="49" xfId="0" applyFont="1" applyFill="1" applyBorder="1" applyAlignment="1">
      <alignment horizontal="left" wrapText="1"/>
    </xf>
    <xf numFmtId="0" fontId="24" fillId="25" borderId="24" xfId="0" applyFont="1" applyFill="1" applyBorder="1" applyAlignment="1">
      <alignment horizontal="left"/>
    </xf>
    <xf numFmtId="0" fontId="24" fillId="25" borderId="12" xfId="0" applyFont="1" applyFill="1" applyBorder="1" applyAlignment="1">
      <alignment horizontal="left"/>
    </xf>
    <xf numFmtId="0" fontId="24" fillId="25" borderId="49" xfId="0" applyFont="1" applyFill="1" applyBorder="1" applyAlignment="1">
      <alignment horizontal="left"/>
    </xf>
    <xf numFmtId="0" fontId="24" fillId="25" borderId="33" xfId="0" applyFont="1" applyFill="1" applyBorder="1" applyAlignment="1">
      <alignment horizontal="left"/>
    </xf>
    <xf numFmtId="0" fontId="24" fillId="25" borderId="25" xfId="0" applyFont="1" applyFill="1" applyBorder="1" applyAlignment="1">
      <alignment horizontal="left"/>
    </xf>
    <xf numFmtId="0" fontId="24" fillId="25" borderId="36" xfId="0" applyFont="1" applyFill="1" applyBorder="1" applyAlignment="1">
      <alignment horizontal="left"/>
    </xf>
    <xf numFmtId="0" fontId="24" fillId="31" borderId="17" xfId="0" applyFont="1" applyFill="1" applyBorder="1" applyAlignment="1">
      <alignment horizontal="center" vertical="center" wrapText="1"/>
    </xf>
    <xf numFmtId="0" fontId="24" fillId="31" borderId="19" xfId="0" applyFont="1" applyFill="1" applyBorder="1" applyAlignment="1">
      <alignment horizontal="center" vertical="center" wrapText="1"/>
    </xf>
    <xf numFmtId="0" fontId="24" fillId="31" borderId="18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 horizontal="center" vertical="center" wrapText="1"/>
    </xf>
    <xf numFmtId="0" fontId="20" fillId="31" borderId="45" xfId="0" applyFont="1" applyFill="1" applyBorder="1" applyAlignment="1">
      <alignment horizontal="center"/>
    </xf>
    <xf numFmtId="0" fontId="20" fillId="31" borderId="14" xfId="0" applyFont="1" applyFill="1" applyBorder="1" applyAlignment="1">
      <alignment horizontal="center"/>
    </xf>
    <xf numFmtId="182" fontId="22" fillId="31" borderId="14" xfId="0" applyNumberFormat="1" applyFont="1" applyFill="1" applyBorder="1" applyAlignment="1">
      <alignment horizontal="center" vertical="center" wrapText="1"/>
    </xf>
    <xf numFmtId="0" fontId="24" fillId="31" borderId="30" xfId="0" applyFont="1" applyFill="1" applyBorder="1" applyAlignment="1">
      <alignment horizontal="center" vertical="center" wrapText="1"/>
    </xf>
    <xf numFmtId="0" fontId="24" fillId="31" borderId="4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83" fontId="37" fillId="0" borderId="58" xfId="0" applyNumberFormat="1" applyFont="1" applyBorder="1" applyAlignment="1">
      <alignment/>
    </xf>
    <xf numFmtId="183" fontId="37" fillId="0" borderId="12" xfId="0" applyNumberFormat="1" applyFont="1" applyFill="1" applyBorder="1" applyAlignment="1">
      <alignment/>
    </xf>
    <xf numFmtId="4" fontId="20" fillId="29" borderId="14" xfId="0" applyNumberFormat="1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180" fontId="20" fillId="29" borderId="14" xfId="0" applyNumberFormat="1" applyFont="1" applyFill="1" applyBorder="1" applyAlignment="1">
      <alignment horizontal="center" vertical="center" wrapText="1"/>
    </xf>
    <xf numFmtId="180" fontId="20" fillId="29" borderId="28" xfId="0" applyNumberFormat="1" applyFont="1" applyFill="1" applyBorder="1" applyAlignment="1">
      <alignment horizontal="center" vertical="center" wrapText="1"/>
    </xf>
    <xf numFmtId="180" fontId="21" fillId="29" borderId="14" xfId="0" applyNumberFormat="1" applyFont="1" applyFill="1" applyBorder="1" applyAlignment="1">
      <alignment horizontal="center" vertical="center" wrapText="1"/>
    </xf>
    <xf numFmtId="2" fontId="24" fillId="22" borderId="10" xfId="0" applyNumberFormat="1" applyFont="1" applyFill="1" applyBorder="1" applyAlignment="1">
      <alignment horizontal="center"/>
    </xf>
    <xf numFmtId="2" fontId="24" fillId="22" borderId="34" xfId="0" applyNumberFormat="1" applyFont="1" applyFill="1" applyBorder="1" applyAlignment="1">
      <alignment horizontal="center"/>
    </xf>
    <xf numFmtId="2" fontId="24" fillId="22" borderId="34" xfId="0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183" fontId="42" fillId="27" borderId="14" xfId="0" applyNumberFormat="1" applyFont="1" applyFill="1" applyBorder="1" applyAlignment="1">
      <alignment horizontal="center" vertical="center" wrapText="1"/>
    </xf>
    <xf numFmtId="183" fontId="42" fillId="27" borderId="14" xfId="55" applyNumberFormat="1" applyFont="1" applyFill="1" applyBorder="1" applyAlignment="1">
      <alignment horizontal="center" vertical="center" wrapText="1"/>
    </xf>
    <xf numFmtId="183" fontId="37" fillId="27" borderId="58" xfId="0" applyNumberFormat="1" applyFont="1" applyFill="1" applyBorder="1" applyAlignment="1">
      <alignment/>
    </xf>
    <xf numFmtId="0" fontId="24" fillId="0" borderId="39" xfId="0" applyFont="1" applyFill="1" applyBorder="1" applyAlignment="1">
      <alignment/>
    </xf>
    <xf numFmtId="182" fontId="25" fillId="22" borderId="54" xfId="55" applyNumberFormat="1" applyFont="1" applyFill="1" applyBorder="1" applyAlignment="1">
      <alignment horizontal="left"/>
    </xf>
    <xf numFmtId="182" fontId="21" fillId="7" borderId="54" xfId="0" applyNumberFormat="1" applyFont="1" applyFill="1" applyBorder="1" applyAlignment="1">
      <alignment horizontal="center"/>
    </xf>
    <xf numFmtId="182" fontId="21" fillId="7" borderId="53" xfId="0" applyNumberFormat="1" applyFont="1" applyFill="1" applyBorder="1" applyAlignment="1">
      <alignment horizontal="center"/>
    </xf>
    <xf numFmtId="0" fontId="20" fillId="7" borderId="50" xfId="0" applyFont="1" applyFill="1" applyBorder="1" applyAlignment="1">
      <alignment horizontal="center" vertical="center" wrapText="1"/>
    </xf>
    <xf numFmtId="0" fontId="20" fillId="7" borderId="51" xfId="0" applyFont="1" applyFill="1" applyBorder="1" applyAlignment="1">
      <alignment horizontal="center" vertical="center" wrapText="1"/>
    </xf>
    <xf numFmtId="182" fontId="21" fillId="7" borderId="49" xfId="0" applyNumberFormat="1" applyFont="1" applyFill="1" applyBorder="1" applyAlignment="1">
      <alignment horizontal="center"/>
    </xf>
    <xf numFmtId="2" fontId="24" fillId="30" borderId="13" xfId="0" applyNumberFormat="1" applyFont="1" applyFill="1" applyBorder="1" applyAlignment="1">
      <alignment horizontal="center" vertical="center" wrapText="1"/>
    </xf>
    <xf numFmtId="190" fontId="24" fillId="26" borderId="66" xfId="0" applyNumberFormat="1" applyFont="1" applyFill="1" applyBorder="1" applyAlignment="1">
      <alignment horizontal="center"/>
    </xf>
    <xf numFmtId="189" fontId="24" fillId="26" borderId="66" xfId="0" applyNumberFormat="1" applyFont="1" applyFill="1" applyBorder="1" applyAlignment="1">
      <alignment horizontal="center"/>
    </xf>
    <xf numFmtId="182" fontId="24" fillId="7" borderId="21" xfId="67" applyNumberFormat="1" applyFont="1" applyFill="1" applyBorder="1" applyAlignment="1">
      <alignment horizontal="center" vertical="center"/>
      <protection/>
    </xf>
    <xf numFmtId="182" fontId="27" fillId="7" borderId="21" xfId="67" applyNumberFormat="1" applyFont="1" applyFill="1" applyBorder="1" applyAlignment="1">
      <alignment horizontal="center" vertical="center"/>
      <protection/>
    </xf>
    <xf numFmtId="2" fontId="24" fillId="31" borderId="40" xfId="0" applyNumberFormat="1" applyFont="1" applyFill="1" applyBorder="1" applyAlignment="1">
      <alignment horizontal="center" vertical="center" wrapText="1"/>
    </xf>
    <xf numFmtId="1" fontId="24" fillId="29" borderId="10" xfId="0" applyNumberFormat="1" applyFont="1" applyFill="1" applyBorder="1" applyAlignment="1">
      <alignment horizontal="center" vertical="center" wrapText="1"/>
    </xf>
    <xf numFmtId="183" fontId="20" fillId="31" borderId="42" xfId="0" applyNumberFormat="1" applyFont="1" applyFill="1" applyBorder="1" applyAlignment="1">
      <alignment horizontal="center" vertical="center" wrapText="1"/>
    </xf>
    <xf numFmtId="184" fontId="20" fillId="7" borderId="11" xfId="0" applyNumberFormat="1" applyFont="1" applyFill="1" applyBorder="1" applyAlignment="1">
      <alignment horizontal="center" vertical="center"/>
    </xf>
    <xf numFmtId="189" fontId="20" fillId="7" borderId="11" xfId="68" applyNumberFormat="1" applyFont="1" applyFill="1" applyBorder="1" applyAlignment="1">
      <alignment horizontal="center" vertical="center"/>
      <protection/>
    </xf>
    <xf numFmtId="0" fontId="20" fillId="27" borderId="0" xfId="0" applyFont="1" applyFill="1" applyAlignment="1">
      <alignment vertical="center" wrapText="1"/>
    </xf>
    <xf numFmtId="183" fontId="20" fillId="27" borderId="0" xfId="0" applyNumberFormat="1" applyFont="1" applyFill="1" applyAlignment="1">
      <alignment horizontal="center" vertical="center" wrapText="1"/>
    </xf>
    <xf numFmtId="44" fontId="20" fillId="27" borderId="0" xfId="0" applyNumberFormat="1" applyFont="1" applyFill="1" applyAlignment="1">
      <alignment horizontal="center"/>
    </xf>
    <xf numFmtId="180" fontId="20" fillId="27" borderId="0" xfId="0" applyNumberFormat="1" applyFont="1" applyFill="1" applyAlignment="1">
      <alignment vertical="center" wrapText="1"/>
    </xf>
    <xf numFmtId="180" fontId="24" fillId="27" borderId="0" xfId="0" applyNumberFormat="1" applyFont="1" applyFill="1" applyAlignment="1">
      <alignment/>
    </xf>
    <xf numFmtId="181" fontId="38" fillId="27" borderId="0" xfId="0" applyNumberFormat="1" applyFont="1" applyFill="1" applyAlignment="1">
      <alignment horizontal="center" vertical="center"/>
    </xf>
    <xf numFmtId="182" fontId="20" fillId="27" borderId="0" xfId="0" applyNumberFormat="1" applyFont="1" applyFill="1" applyAlignment="1">
      <alignment horizontal="center" vertical="center" wrapText="1"/>
    </xf>
    <xf numFmtId="0" fontId="24" fillId="27" borderId="0" xfId="0" applyFont="1" applyFill="1" applyAlignment="1">
      <alignment horizontal="center"/>
    </xf>
    <xf numFmtId="4" fontId="21" fillId="27" borderId="0" xfId="0" applyNumberFormat="1" applyFont="1" applyFill="1" applyBorder="1" applyAlignment="1">
      <alignment horizontal="center" vertical="center" wrapText="1"/>
    </xf>
    <xf numFmtId="181" fontId="20" fillId="27" borderId="0" xfId="0" applyNumberFormat="1" applyFont="1" applyFill="1" applyAlignment="1">
      <alignment horizontal="center" vertical="center"/>
    </xf>
    <xf numFmtId="0" fontId="20" fillId="27" borderId="14" xfId="0" applyFont="1" applyFill="1" applyBorder="1" applyAlignment="1">
      <alignment horizontal="center" vertical="center"/>
    </xf>
    <xf numFmtId="4" fontId="21" fillId="27" borderId="14" xfId="0" applyNumberFormat="1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 wrapText="1"/>
    </xf>
    <xf numFmtId="183" fontId="22" fillId="27" borderId="23" xfId="0" applyNumberFormat="1" applyFont="1" applyFill="1" applyBorder="1" applyAlignment="1">
      <alignment horizontal="center" vertical="center"/>
    </xf>
    <xf numFmtId="183" fontId="22" fillId="27" borderId="15" xfId="0" applyNumberFormat="1" applyFont="1" applyFill="1" applyBorder="1" applyAlignment="1">
      <alignment horizontal="center" vertical="center"/>
    </xf>
    <xf numFmtId="183" fontId="22" fillId="27" borderId="15" xfId="0" applyNumberFormat="1" applyFont="1" applyFill="1" applyBorder="1" applyAlignment="1">
      <alignment horizontal="center" vertical="center" wrapText="1"/>
    </xf>
    <xf numFmtId="0" fontId="37" fillId="27" borderId="0" xfId="0" applyFont="1" applyFill="1" applyAlignment="1">
      <alignment/>
    </xf>
    <xf numFmtId="0" fontId="20" fillId="27" borderId="14" xfId="0" applyFont="1" applyFill="1" applyBorder="1" applyAlignment="1">
      <alignment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30" xfId="0" applyFont="1" applyFill="1" applyBorder="1" applyAlignment="1">
      <alignment horizontal="center" vertical="center" wrapText="1"/>
    </xf>
    <xf numFmtId="4" fontId="20" fillId="27" borderId="14" xfId="0" applyNumberFormat="1" applyFont="1" applyFill="1" applyBorder="1" applyAlignment="1">
      <alignment horizontal="center" vertical="center" wrapText="1"/>
    </xf>
    <xf numFmtId="180" fontId="20" fillId="27" borderId="22" xfId="0" applyNumberFormat="1" applyFont="1" applyFill="1" applyBorder="1" applyAlignment="1">
      <alignment horizontal="center" vertical="center" wrapText="1"/>
    </xf>
    <xf numFmtId="180" fontId="20" fillId="27" borderId="19" xfId="0" applyNumberFormat="1" applyFont="1" applyFill="1" applyBorder="1" applyAlignment="1">
      <alignment horizontal="center" vertical="center" wrapText="1"/>
    </xf>
    <xf numFmtId="180" fontId="21" fillId="27" borderId="22" xfId="0" applyNumberFormat="1" applyFont="1" applyFill="1" applyBorder="1" applyAlignment="1">
      <alignment horizontal="center" vertical="center" wrapText="1"/>
    </xf>
    <xf numFmtId="180" fontId="20" fillId="27" borderId="14" xfId="0" applyNumberFormat="1" applyFont="1" applyFill="1" applyBorder="1" applyAlignment="1">
      <alignment horizontal="center" vertical="center" wrapText="1"/>
    </xf>
    <xf numFmtId="180" fontId="20" fillId="27" borderId="30" xfId="0" applyNumberFormat="1" applyFont="1" applyFill="1" applyBorder="1" applyAlignment="1">
      <alignment horizontal="center" vertical="center" wrapText="1"/>
    </xf>
    <xf numFmtId="180" fontId="21" fillId="27" borderId="14" xfId="0" applyNumberFormat="1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/>
    </xf>
    <xf numFmtId="182" fontId="21" fillId="27" borderId="14" xfId="0" applyNumberFormat="1" applyFont="1" applyFill="1" applyBorder="1" applyAlignment="1">
      <alignment horizontal="left"/>
    </xf>
    <xf numFmtId="183" fontId="22" fillId="27" borderId="14" xfId="0" applyNumberFormat="1" applyFont="1" applyFill="1" applyBorder="1" applyAlignment="1">
      <alignment horizontal="center" vertical="center"/>
    </xf>
    <xf numFmtId="0" fontId="25" fillId="27" borderId="11" xfId="67" applyFont="1" applyFill="1" applyBorder="1" applyAlignment="1">
      <alignment horizontal="center"/>
      <protection/>
    </xf>
    <xf numFmtId="0" fontId="24" fillId="27" borderId="11" xfId="0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 vertical="center"/>
    </xf>
    <xf numFmtId="180" fontId="24" fillId="27" borderId="58" xfId="0" applyNumberFormat="1" applyFont="1" applyFill="1" applyBorder="1" applyAlignment="1">
      <alignment horizontal="center"/>
    </xf>
    <xf numFmtId="2" fontId="24" fillId="27" borderId="58" xfId="0" applyNumberFormat="1" applyFont="1" applyFill="1" applyBorder="1" applyAlignment="1">
      <alignment horizontal="center" vertical="center" wrapText="1"/>
    </xf>
    <xf numFmtId="14" fontId="24" fillId="27" borderId="59" xfId="0" applyNumberFormat="1" applyFont="1" applyFill="1" applyBorder="1" applyAlignment="1">
      <alignment/>
    </xf>
    <xf numFmtId="182" fontId="25" fillId="27" borderId="33" xfId="0" applyNumberFormat="1" applyFont="1" applyFill="1" applyBorder="1" applyAlignment="1">
      <alignment horizontal="left"/>
    </xf>
    <xf numFmtId="182" fontId="25" fillId="27" borderId="25" xfId="0" applyNumberFormat="1" applyFont="1" applyFill="1" applyBorder="1" applyAlignment="1">
      <alignment horizontal="left"/>
    </xf>
    <xf numFmtId="0" fontId="25" fillId="27" borderId="24" xfId="67" applyFont="1" applyFill="1" applyBorder="1" applyAlignment="1">
      <alignment horizontal="center"/>
      <protection/>
    </xf>
    <xf numFmtId="0" fontId="24" fillId="27" borderId="21" xfId="0" applyFont="1" applyFill="1" applyBorder="1" applyAlignment="1">
      <alignment horizontal="center" vertical="center"/>
    </xf>
    <xf numFmtId="1" fontId="24" fillId="27" borderId="11" xfId="0" applyNumberFormat="1" applyFont="1" applyFill="1" applyBorder="1" applyAlignment="1">
      <alignment horizontal="center" vertical="center"/>
    </xf>
    <xf numFmtId="2" fontId="24" fillId="27" borderId="11" xfId="0" applyNumberFormat="1" applyFont="1" applyFill="1" applyBorder="1" applyAlignment="1">
      <alignment horizontal="center" vertical="center" wrapText="1"/>
    </xf>
    <xf numFmtId="180" fontId="24" fillId="27" borderId="16" xfId="0" applyNumberFormat="1" applyFont="1" applyFill="1" applyBorder="1" applyAlignment="1">
      <alignment horizontal="center"/>
    </xf>
    <xf numFmtId="180" fontId="24" fillId="27" borderId="10" xfId="0" applyNumberFormat="1" applyFont="1" applyFill="1" applyBorder="1" applyAlignment="1">
      <alignment horizontal="center"/>
    </xf>
    <xf numFmtId="180" fontId="24" fillId="27" borderId="11" xfId="0" applyNumberFormat="1" applyFont="1" applyFill="1" applyBorder="1" applyAlignment="1">
      <alignment horizontal="center"/>
    </xf>
    <xf numFmtId="4" fontId="24" fillId="27" borderId="10" xfId="0" applyNumberFormat="1" applyFont="1" applyFill="1" applyBorder="1" applyAlignment="1">
      <alignment horizontal="center"/>
    </xf>
    <xf numFmtId="14" fontId="24" fillId="27" borderId="38" xfId="0" applyNumberFormat="1" applyFont="1" applyFill="1" applyBorder="1" applyAlignment="1">
      <alignment/>
    </xf>
    <xf numFmtId="182" fontId="25" fillId="27" borderId="49" xfId="0" applyNumberFormat="1" applyFont="1" applyFill="1" applyBorder="1" applyAlignment="1">
      <alignment horizontal="left"/>
    </xf>
    <xf numFmtId="0" fontId="25" fillId="27" borderId="21" xfId="67" applyFont="1" applyFill="1" applyBorder="1" applyAlignment="1">
      <alignment horizontal="center"/>
      <protection/>
    </xf>
    <xf numFmtId="2" fontId="24" fillId="27" borderId="10" xfId="0" applyNumberFormat="1" applyFont="1" applyFill="1" applyBorder="1" applyAlignment="1">
      <alignment horizontal="center" vertical="center" wrapText="1"/>
    </xf>
    <xf numFmtId="2" fontId="24" fillId="27" borderId="32" xfId="0" applyNumberFormat="1" applyFont="1" applyFill="1" applyBorder="1" applyAlignment="1">
      <alignment horizontal="center" vertical="center" wrapText="1"/>
    </xf>
    <xf numFmtId="0" fontId="24" fillId="27" borderId="16" xfId="0" applyFont="1" applyFill="1" applyBorder="1" applyAlignment="1">
      <alignment horizontal="center" vertical="center"/>
    </xf>
    <xf numFmtId="2" fontId="24" fillId="27" borderId="10" xfId="0" applyNumberFormat="1" applyFont="1" applyFill="1" applyBorder="1" applyAlignment="1">
      <alignment horizontal="center" vertical="center"/>
    </xf>
    <xf numFmtId="183" fontId="24" fillId="27" borderId="16" xfId="0" applyNumberFormat="1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1" fontId="24" fillId="27" borderId="10" xfId="0" applyNumberFormat="1" applyFont="1" applyFill="1" applyBorder="1" applyAlignment="1">
      <alignment horizontal="center" vertical="center" wrapText="1"/>
    </xf>
    <xf numFmtId="0" fontId="24" fillId="27" borderId="21" xfId="67" applyFont="1" applyFill="1" applyBorder="1" applyAlignment="1">
      <alignment horizontal="center" wrapText="1"/>
      <protection/>
    </xf>
    <xf numFmtId="1" fontId="24" fillId="27" borderId="16" xfId="0" applyNumberFormat="1" applyFont="1" applyFill="1" applyBorder="1" applyAlignment="1">
      <alignment horizontal="center" vertical="center"/>
    </xf>
    <xf numFmtId="182" fontId="24" fillId="27" borderId="11" xfId="0" applyNumberFormat="1" applyFont="1" applyFill="1" applyBorder="1" applyAlignment="1">
      <alignment horizontal="center" vertical="center"/>
    </xf>
    <xf numFmtId="190" fontId="24" fillId="27" borderId="10" xfId="0" applyNumberFormat="1" applyFont="1" applyFill="1" applyBorder="1" applyAlignment="1">
      <alignment horizontal="center" vertical="center" wrapText="1"/>
    </xf>
    <xf numFmtId="182" fontId="25" fillId="27" borderId="12" xfId="0" applyNumberFormat="1" applyFont="1" applyFill="1" applyBorder="1" applyAlignment="1">
      <alignment horizontal="left"/>
    </xf>
    <xf numFmtId="0" fontId="24" fillId="27" borderId="21" xfId="0" applyFont="1" applyFill="1" applyBorder="1" applyAlignment="1">
      <alignment horizontal="center"/>
    </xf>
    <xf numFmtId="1" fontId="24" fillId="27" borderId="21" xfId="0" applyNumberFormat="1" applyFont="1" applyFill="1" applyBorder="1" applyAlignment="1">
      <alignment horizontal="center" vertical="center"/>
    </xf>
    <xf numFmtId="2" fontId="24" fillId="27" borderId="11" xfId="0" applyNumberFormat="1" applyFont="1" applyFill="1" applyBorder="1" applyAlignment="1">
      <alignment horizontal="center" vertical="center"/>
    </xf>
    <xf numFmtId="0" fontId="25" fillId="27" borderId="68" xfId="0" applyFont="1" applyFill="1" applyBorder="1" applyAlignment="1">
      <alignment horizontal="center"/>
    </xf>
    <xf numFmtId="0" fontId="24" fillId="27" borderId="16" xfId="0" applyFont="1" applyFill="1" applyBorder="1" applyAlignment="1">
      <alignment horizontal="center"/>
    </xf>
    <xf numFmtId="0" fontId="20" fillId="27" borderId="21" xfId="0" applyFont="1" applyFill="1" applyBorder="1" applyAlignment="1">
      <alignment horizontal="center"/>
    </xf>
    <xf numFmtId="183" fontId="20" fillId="27" borderId="11" xfId="0" applyNumberFormat="1" applyFont="1" applyFill="1" applyBorder="1" applyAlignment="1">
      <alignment horizontal="center"/>
    </xf>
    <xf numFmtId="180" fontId="20" fillId="27" borderId="21" xfId="0" applyNumberFormat="1" applyFont="1" applyFill="1" applyBorder="1" applyAlignment="1">
      <alignment/>
    </xf>
    <xf numFmtId="180" fontId="20" fillId="27" borderId="27" xfId="0" applyNumberFormat="1" applyFont="1" applyFill="1" applyBorder="1" applyAlignment="1">
      <alignment/>
    </xf>
    <xf numFmtId="189" fontId="20" fillId="27" borderId="13" xfId="0" applyNumberFormat="1" applyFont="1" applyFill="1" applyBorder="1" applyAlignment="1">
      <alignment horizontal="center"/>
    </xf>
    <xf numFmtId="180" fontId="20" fillId="27" borderId="11" xfId="0" applyNumberFormat="1" applyFont="1" applyFill="1" applyBorder="1" applyAlignment="1">
      <alignment/>
    </xf>
    <xf numFmtId="180" fontId="20" fillId="27" borderId="26" xfId="0" applyNumberFormat="1" applyFont="1" applyFill="1" applyBorder="1" applyAlignment="1">
      <alignment horizontal="center"/>
    </xf>
    <xf numFmtId="0" fontId="24" fillId="27" borderId="44" xfId="0" applyFont="1" applyFill="1" applyBorder="1" applyAlignment="1">
      <alignment/>
    </xf>
    <xf numFmtId="44" fontId="21" fillId="27" borderId="14" xfId="55" applyFont="1" applyFill="1" applyBorder="1" applyAlignment="1">
      <alignment horizontal="left" vertical="center" wrapText="1"/>
    </xf>
    <xf numFmtId="0" fontId="25" fillId="27" borderId="21" xfId="0" applyFont="1" applyFill="1" applyBorder="1" applyAlignment="1">
      <alignment horizontal="center"/>
    </xf>
    <xf numFmtId="0" fontId="37" fillId="27" borderId="25" xfId="0" applyFont="1" applyFill="1" applyBorder="1" applyAlignment="1">
      <alignment/>
    </xf>
    <xf numFmtId="180" fontId="20" fillId="27" borderId="12" xfId="0" applyNumberFormat="1" applyFont="1" applyFill="1" applyBorder="1" applyAlignment="1">
      <alignment/>
    </xf>
    <xf numFmtId="180" fontId="20" fillId="27" borderId="12" xfId="0" applyNumberFormat="1" applyFont="1" applyFill="1" applyBorder="1" applyAlignment="1">
      <alignment horizontal="center"/>
    </xf>
    <xf numFmtId="0" fontId="24" fillId="27" borderId="49" xfId="0" applyFont="1" applyFill="1" applyBorder="1" applyAlignment="1">
      <alignment/>
    </xf>
    <xf numFmtId="0" fontId="24" fillId="27" borderId="11" xfId="0" applyFont="1" applyFill="1" applyBorder="1" applyAlignment="1">
      <alignment horizontal="center" vertical="center" wrapText="1"/>
    </xf>
    <xf numFmtId="180" fontId="20" fillId="27" borderId="11" xfId="0" applyNumberFormat="1" applyFont="1" applyFill="1" applyBorder="1" applyAlignment="1">
      <alignment horizontal="center"/>
    </xf>
    <xf numFmtId="0" fontId="24" fillId="27" borderId="37" xfId="0" applyFont="1" applyFill="1" applyBorder="1" applyAlignment="1">
      <alignment/>
    </xf>
    <xf numFmtId="0" fontId="25" fillId="27" borderId="72" xfId="67" applyFont="1" applyFill="1" applyBorder="1" applyAlignment="1">
      <alignment horizontal="center"/>
      <protection/>
    </xf>
    <xf numFmtId="1" fontId="24" fillId="27" borderId="21" xfId="0" applyNumberFormat="1" applyFont="1" applyFill="1" applyBorder="1" applyAlignment="1">
      <alignment horizontal="center"/>
    </xf>
    <xf numFmtId="0" fontId="24" fillId="27" borderId="35" xfId="0" applyFont="1" applyFill="1" applyBorder="1" applyAlignment="1">
      <alignment horizontal="center"/>
    </xf>
    <xf numFmtId="0" fontId="24" fillId="27" borderId="35" xfId="0" applyFont="1" applyFill="1" applyBorder="1" applyAlignment="1">
      <alignment horizontal="center" vertical="center"/>
    </xf>
    <xf numFmtId="0" fontId="25" fillId="27" borderId="72" xfId="0" applyFont="1" applyFill="1" applyBorder="1" applyAlignment="1">
      <alignment horizontal="center"/>
    </xf>
    <xf numFmtId="0" fontId="24" fillId="27" borderId="34" xfId="0" applyFont="1" applyFill="1" applyBorder="1" applyAlignment="1">
      <alignment horizontal="center"/>
    </xf>
    <xf numFmtId="44" fontId="21" fillId="27" borderId="78" xfId="55" applyFont="1" applyFill="1" applyBorder="1" applyAlignment="1">
      <alignment horizontal="center" vertical="center" wrapText="1"/>
    </xf>
    <xf numFmtId="0" fontId="24" fillId="27" borderId="42" xfId="0" applyFont="1" applyFill="1" applyBorder="1" applyAlignment="1">
      <alignment horizontal="center"/>
    </xf>
    <xf numFmtId="0" fontId="20" fillId="27" borderId="11" xfId="0" applyFont="1" applyFill="1" applyBorder="1" applyAlignment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180" fontId="22" fillId="27" borderId="15" xfId="0" applyNumberFormat="1" applyFont="1" applyFill="1" applyBorder="1" applyAlignment="1">
      <alignment horizontal="center" vertical="center" wrapText="1"/>
    </xf>
    <xf numFmtId="0" fontId="37" fillId="27" borderId="56" xfId="0" applyFont="1" applyFill="1" applyBorder="1" applyAlignment="1">
      <alignment/>
    </xf>
    <xf numFmtId="0" fontId="24" fillId="27" borderId="52" xfId="0" applyFont="1" applyFill="1" applyBorder="1" applyAlignment="1">
      <alignment/>
    </xf>
    <xf numFmtId="0" fontId="20" fillId="27" borderId="22" xfId="0" applyFont="1" applyFill="1" applyBorder="1" applyAlignment="1">
      <alignment/>
    </xf>
    <xf numFmtId="0" fontId="20" fillId="27" borderId="19" xfId="0" applyFont="1" applyFill="1" applyBorder="1" applyAlignment="1">
      <alignment horizontal="center" vertical="center" wrapText="1"/>
    </xf>
    <xf numFmtId="180" fontId="20" fillId="27" borderId="17" xfId="0" applyNumberFormat="1" applyFont="1" applyFill="1" applyBorder="1" applyAlignment="1">
      <alignment horizontal="center" vertical="center" wrapText="1"/>
    </xf>
    <xf numFmtId="180" fontId="20" fillId="27" borderId="28" xfId="0" applyNumberFormat="1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30" xfId="0" applyFont="1" applyFill="1" applyBorder="1" applyAlignment="1">
      <alignment horizontal="center" vertical="center" wrapText="1"/>
    </xf>
    <xf numFmtId="0" fontId="20" fillId="27" borderId="45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/>
    </xf>
    <xf numFmtId="0" fontId="21" fillId="27" borderId="14" xfId="0" applyFont="1" applyFill="1" applyBorder="1" applyAlignment="1">
      <alignment horizontal="left" vertical="center" wrapText="1"/>
    </xf>
    <xf numFmtId="0" fontId="20" fillId="27" borderId="41" xfId="67" applyFont="1" applyFill="1" applyBorder="1" applyAlignment="1">
      <alignment horizontal="center" vertical="center" wrapText="1"/>
      <protection/>
    </xf>
    <xf numFmtId="0" fontId="20" fillId="27" borderId="26" xfId="67" applyFont="1" applyFill="1" applyBorder="1" applyAlignment="1">
      <alignment horizontal="center" vertical="center" wrapText="1"/>
      <protection/>
    </xf>
    <xf numFmtId="0" fontId="20" fillId="27" borderId="27" xfId="67" applyFont="1" applyFill="1" applyBorder="1" applyAlignment="1">
      <alignment horizontal="center" vertical="center" wrapText="1"/>
      <protection/>
    </xf>
    <xf numFmtId="0" fontId="37" fillId="27" borderId="58" xfId="0" applyFont="1" applyFill="1" applyBorder="1" applyAlignment="1">
      <alignment/>
    </xf>
    <xf numFmtId="0" fontId="20" fillId="27" borderId="58" xfId="0" applyFont="1" applyFill="1" applyBorder="1" applyAlignment="1">
      <alignment horizontal="center" vertical="center" wrapText="1"/>
    </xf>
    <xf numFmtId="0" fontId="20" fillId="27" borderId="61" xfId="0" applyFont="1" applyFill="1" applyBorder="1" applyAlignment="1">
      <alignment horizontal="center"/>
    </xf>
    <xf numFmtId="0" fontId="25" fillId="27" borderId="32" xfId="0" applyFont="1" applyFill="1" applyBorder="1" applyAlignment="1">
      <alignment horizontal="left" vertical="center"/>
    </xf>
    <xf numFmtId="0" fontId="25" fillId="27" borderId="25" xfId="0" applyFont="1" applyFill="1" applyBorder="1" applyAlignment="1">
      <alignment horizontal="left" vertical="center"/>
    </xf>
    <xf numFmtId="0" fontId="24" fillId="27" borderId="21" xfId="67" applyFont="1" applyFill="1" applyBorder="1" applyAlignment="1">
      <alignment horizontal="center" vertical="center"/>
      <protection/>
    </xf>
    <xf numFmtId="2" fontId="25" fillId="27" borderId="11" xfId="0" applyNumberFormat="1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37" xfId="0" applyFont="1" applyFill="1" applyBorder="1" applyAlignment="1">
      <alignment horizontal="center"/>
    </xf>
    <xf numFmtId="0" fontId="24" fillId="27" borderId="24" xfId="67" applyFont="1" applyFill="1" applyBorder="1" applyAlignment="1">
      <alignment horizontal="left" vertical="center"/>
      <protection/>
    </xf>
    <xf numFmtId="0" fontId="24" fillId="27" borderId="12" xfId="67" applyFont="1" applyFill="1" applyBorder="1" applyAlignment="1">
      <alignment horizontal="left" vertical="center"/>
      <protection/>
    </xf>
    <xf numFmtId="1" fontId="24" fillId="27" borderId="21" xfId="67" applyNumberFormat="1" applyFont="1" applyFill="1" applyBorder="1" applyAlignment="1">
      <alignment horizontal="center" vertical="center"/>
      <protection/>
    </xf>
    <xf numFmtId="2" fontId="24" fillId="27" borderId="11" xfId="67" applyNumberFormat="1" applyFont="1" applyFill="1" applyBorder="1" applyAlignment="1">
      <alignment horizontal="center" vertical="center"/>
      <protection/>
    </xf>
    <xf numFmtId="182" fontId="21" fillId="27" borderId="39" xfId="0" applyNumberFormat="1" applyFont="1" applyFill="1" applyBorder="1" applyAlignment="1">
      <alignment horizontal="center"/>
    </xf>
    <xf numFmtId="182" fontId="21" fillId="27" borderId="0" xfId="0" applyNumberFormat="1" applyFont="1" applyFill="1" applyBorder="1" applyAlignment="1">
      <alignment horizontal="center"/>
    </xf>
    <xf numFmtId="0" fontId="21" fillId="27" borderId="72" xfId="67" applyFont="1" applyFill="1" applyBorder="1" applyAlignment="1">
      <alignment horizontal="center"/>
      <protection/>
    </xf>
    <xf numFmtId="0" fontId="20" fillId="27" borderId="21" xfId="67" applyFont="1" applyFill="1" applyBorder="1" applyAlignment="1">
      <alignment horizontal="center" vertical="center"/>
      <protection/>
    </xf>
    <xf numFmtId="182" fontId="20" fillId="27" borderId="11" xfId="67" applyNumberFormat="1" applyFont="1" applyFill="1" applyBorder="1" applyAlignment="1">
      <alignment horizontal="center" vertical="center"/>
      <protection/>
    </xf>
    <xf numFmtId="183" fontId="37" fillId="27" borderId="13" xfId="0" applyNumberFormat="1" applyFont="1" applyFill="1" applyBorder="1" applyAlignment="1">
      <alignment/>
    </xf>
    <xf numFmtId="0" fontId="37" fillId="27" borderId="12" xfId="0" applyFont="1" applyFill="1" applyBorder="1" applyAlignment="1">
      <alignment/>
    </xf>
    <xf numFmtId="0" fontId="25" fillId="27" borderId="32" xfId="0" applyFont="1" applyFill="1" applyBorder="1" applyAlignment="1">
      <alignment horizontal="left" vertical="center"/>
    </xf>
    <xf numFmtId="0" fontId="25" fillId="27" borderId="25" xfId="0" applyFont="1" applyFill="1" applyBorder="1" applyAlignment="1">
      <alignment horizontal="left" vertical="center"/>
    </xf>
    <xf numFmtId="2" fontId="24" fillId="27" borderId="10" xfId="68" applyNumberFormat="1" applyFont="1" applyFill="1" applyBorder="1" applyAlignment="1">
      <alignment horizontal="center" vertical="center"/>
      <protection/>
    </xf>
    <xf numFmtId="0" fontId="24" fillId="27" borderId="13" xfId="67" applyFont="1" applyFill="1" applyBorder="1" applyAlignment="1">
      <alignment horizontal="left" vertical="center"/>
      <protection/>
    </xf>
    <xf numFmtId="0" fontId="24" fillId="27" borderId="12" xfId="67" applyFont="1" applyFill="1" applyBorder="1" applyAlignment="1">
      <alignment horizontal="left" vertical="center"/>
      <protection/>
    </xf>
    <xf numFmtId="0" fontId="21" fillId="27" borderId="79" xfId="0" applyFont="1" applyFill="1" applyBorder="1" applyAlignment="1">
      <alignment horizontal="center"/>
    </xf>
    <xf numFmtId="0" fontId="24" fillId="27" borderId="75" xfId="0" applyFont="1" applyFill="1" applyBorder="1" applyAlignment="1">
      <alignment horizontal="center"/>
    </xf>
    <xf numFmtId="198" fontId="20" fillId="27" borderId="11" xfId="0" applyNumberFormat="1" applyFont="1" applyFill="1" applyBorder="1" applyAlignment="1">
      <alignment horizontal="center"/>
    </xf>
    <xf numFmtId="0" fontId="22" fillId="27" borderId="20" xfId="0" applyFont="1" applyFill="1" applyBorder="1" applyAlignment="1">
      <alignment horizontal="center" vertical="center" wrapText="1"/>
    </xf>
    <xf numFmtId="182" fontId="22" fillId="27" borderId="15" xfId="0" applyNumberFormat="1" applyFont="1" applyFill="1" applyBorder="1" applyAlignment="1">
      <alignment horizontal="center" vertical="center" wrapText="1"/>
    </xf>
    <xf numFmtId="4" fontId="20" fillId="27" borderId="18" xfId="0" applyNumberFormat="1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/>
    </xf>
    <xf numFmtId="0" fontId="20" fillId="27" borderId="0" xfId="0" applyFont="1" applyFill="1" applyBorder="1" applyAlignment="1">
      <alignment horizontal="center" vertical="center" wrapText="1"/>
    </xf>
    <xf numFmtId="0" fontId="20" fillId="27" borderId="72" xfId="0" applyFont="1" applyFill="1" applyBorder="1" applyAlignment="1">
      <alignment horizontal="center" vertical="center" wrapText="1"/>
    </xf>
    <xf numFmtId="0" fontId="24" fillId="27" borderId="37" xfId="0" applyFont="1" applyFill="1" applyBorder="1" applyAlignment="1">
      <alignment horizontal="center"/>
    </xf>
    <xf numFmtId="2" fontId="24" fillId="27" borderId="11" xfId="0" applyNumberFormat="1" applyFont="1" applyFill="1" applyBorder="1" applyAlignment="1">
      <alignment horizontal="center"/>
    </xf>
    <xf numFmtId="0" fontId="21" fillId="27" borderId="72" xfId="0" applyFont="1" applyFill="1" applyBorder="1" applyAlignment="1">
      <alignment horizontal="center"/>
    </xf>
    <xf numFmtId="2" fontId="20" fillId="27" borderId="11" xfId="0" applyNumberFormat="1" applyFont="1" applyFill="1" applyBorder="1" applyAlignment="1">
      <alignment horizontal="center"/>
    </xf>
    <xf numFmtId="183" fontId="37" fillId="27" borderId="11" xfId="0" applyNumberFormat="1" applyFont="1" applyFill="1" applyBorder="1" applyAlignment="1">
      <alignment/>
    </xf>
    <xf numFmtId="0" fontId="24" fillId="27" borderId="72" xfId="0" applyFont="1" applyFill="1" applyBorder="1" applyAlignment="1">
      <alignment horizontal="center" vertical="center" wrapText="1"/>
    </xf>
    <xf numFmtId="0" fontId="25" fillId="27" borderId="2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20" fillId="27" borderId="42" xfId="0" applyFont="1" applyFill="1" applyBorder="1" applyAlignment="1">
      <alignment horizontal="center"/>
    </xf>
    <xf numFmtId="0" fontId="20" fillId="27" borderId="35" xfId="0" applyFont="1" applyFill="1" applyBorder="1" applyAlignment="1">
      <alignment horizontal="center"/>
    </xf>
    <xf numFmtId="182" fontId="22" fillId="27" borderId="14" xfId="0" applyNumberFormat="1" applyFont="1" applyFill="1" applyBorder="1" applyAlignment="1">
      <alignment horizontal="center" vertical="center" wrapText="1"/>
    </xf>
    <xf numFmtId="2" fontId="24" fillId="27" borderId="13" xfId="0" applyNumberFormat="1" applyFont="1" applyFill="1" applyBorder="1" applyAlignment="1">
      <alignment horizontal="center" vertical="center" wrapText="1"/>
    </xf>
    <xf numFmtId="180" fontId="24" fillId="27" borderId="35" xfId="0" applyNumberFormat="1" applyFont="1" applyFill="1" applyBorder="1" applyAlignment="1">
      <alignment horizontal="center"/>
    </xf>
    <xf numFmtId="4" fontId="24" fillId="27" borderId="11" xfId="0" applyNumberFormat="1" applyFont="1" applyFill="1" applyBorder="1" applyAlignment="1">
      <alignment horizontal="center"/>
    </xf>
    <xf numFmtId="2" fontId="24" fillId="27" borderId="60" xfId="0" applyNumberFormat="1" applyFont="1" applyFill="1" applyBorder="1" applyAlignment="1">
      <alignment horizontal="center" vertical="center" wrapText="1"/>
    </xf>
    <xf numFmtId="14" fontId="24" fillId="27" borderId="37" xfId="0" applyNumberFormat="1" applyFont="1" applyFill="1" applyBorder="1" applyAlignment="1">
      <alignment/>
    </xf>
    <xf numFmtId="0" fontId="24" fillId="27" borderId="33" xfId="0" applyFont="1" applyFill="1" applyBorder="1" applyAlignment="1">
      <alignment horizontal="left"/>
    </xf>
    <xf numFmtId="0" fontId="24" fillId="27" borderId="25" xfId="0" applyFont="1" applyFill="1" applyBorder="1" applyAlignment="1">
      <alignment horizontal="left"/>
    </xf>
    <xf numFmtId="0" fontId="24" fillId="27" borderId="36" xfId="0" applyFont="1" applyFill="1" applyBorder="1" applyAlignment="1">
      <alignment horizontal="left"/>
    </xf>
    <xf numFmtId="0" fontId="25" fillId="27" borderId="72" xfId="0" applyFont="1" applyFill="1" applyBorder="1" applyAlignment="1">
      <alignment horizontal="center" wrapText="1"/>
    </xf>
    <xf numFmtId="0" fontId="24" fillId="27" borderId="24" xfId="0" applyFont="1" applyFill="1" applyBorder="1" applyAlignment="1">
      <alignment horizontal="left"/>
    </xf>
    <xf numFmtId="0" fontId="24" fillId="27" borderId="12" xfId="0" applyFont="1" applyFill="1" applyBorder="1" applyAlignment="1">
      <alignment horizontal="left"/>
    </xf>
    <xf numFmtId="0" fontId="24" fillId="27" borderId="49" xfId="0" applyFont="1" applyFill="1" applyBorder="1" applyAlignment="1">
      <alignment horizontal="left"/>
    </xf>
    <xf numFmtId="0" fontId="24" fillId="27" borderId="10" xfId="0" applyFont="1" applyFill="1" applyBorder="1" applyAlignment="1">
      <alignment horizontal="center" vertical="center"/>
    </xf>
    <xf numFmtId="0" fontId="21" fillId="27" borderId="39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21" fillId="27" borderId="61" xfId="0" applyFont="1" applyFill="1" applyBorder="1" applyAlignment="1">
      <alignment horizontal="center"/>
    </xf>
    <xf numFmtId="183" fontId="20" fillId="27" borderId="13" xfId="0" applyNumberFormat="1" applyFont="1" applyFill="1" applyBorder="1" applyAlignment="1">
      <alignment horizontal="center" vertical="center" wrapText="1"/>
    </xf>
    <xf numFmtId="0" fontId="25" fillId="27" borderId="77" xfId="0" applyFont="1" applyFill="1" applyBorder="1" applyAlignment="1">
      <alignment horizontal="center"/>
    </xf>
    <xf numFmtId="2" fontId="20" fillId="27" borderId="34" xfId="0" applyNumberFormat="1" applyFont="1" applyFill="1" applyBorder="1" applyAlignment="1">
      <alignment horizontal="center"/>
    </xf>
    <xf numFmtId="180" fontId="24" fillId="27" borderId="34" xfId="0" applyNumberFormat="1" applyFont="1" applyFill="1" applyBorder="1" applyAlignment="1">
      <alignment horizontal="center"/>
    </xf>
    <xf numFmtId="14" fontId="24" fillId="27" borderId="43" xfId="0" applyNumberFormat="1" applyFont="1" applyFill="1" applyBorder="1" applyAlignment="1">
      <alignment/>
    </xf>
    <xf numFmtId="0" fontId="21" fillId="27" borderId="39" xfId="0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21" fillId="27" borderId="61" xfId="0" applyFont="1" applyFill="1" applyBorder="1" applyAlignment="1">
      <alignment horizontal="center"/>
    </xf>
    <xf numFmtId="183" fontId="20" fillId="27" borderId="26" xfId="0" applyNumberFormat="1" applyFont="1" applyFill="1" applyBorder="1" applyAlignment="1">
      <alignment horizontal="center"/>
    </xf>
    <xf numFmtId="180" fontId="20" fillId="27" borderId="13" xfId="0" applyNumberFormat="1" applyFont="1" applyFill="1" applyBorder="1" applyAlignment="1">
      <alignment horizontal="center"/>
    </xf>
    <xf numFmtId="180" fontId="20" fillId="27" borderId="10" xfId="0" applyNumberFormat="1" applyFont="1" applyFill="1" applyBorder="1" applyAlignment="1">
      <alignment/>
    </xf>
    <xf numFmtId="0" fontId="24" fillId="27" borderId="43" xfId="0" applyFont="1" applyFill="1" applyBorder="1" applyAlignment="1">
      <alignment/>
    </xf>
    <xf numFmtId="0" fontId="22" fillId="27" borderId="14" xfId="0" applyFont="1" applyFill="1" applyBorder="1" applyAlignment="1">
      <alignment horizontal="center"/>
    </xf>
    <xf numFmtId="2" fontId="22" fillId="27" borderId="14" xfId="0" applyNumberFormat="1" applyFont="1" applyFill="1" applyBorder="1" applyAlignment="1">
      <alignment horizontal="center"/>
    </xf>
    <xf numFmtId="182" fontId="22" fillId="27" borderId="14" xfId="0" applyNumberFormat="1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4" fillId="27" borderId="51" xfId="0" applyFont="1" applyFill="1" applyBorder="1" applyAlignment="1">
      <alignment/>
    </xf>
    <xf numFmtId="180" fontId="24" fillId="27" borderId="51" xfId="0" applyNumberFormat="1" applyFont="1" applyFill="1" applyBorder="1" applyAlignment="1">
      <alignment/>
    </xf>
    <xf numFmtId="0" fontId="20" fillId="27" borderId="17" xfId="0" applyFont="1" applyFill="1" applyBorder="1" applyAlignment="1">
      <alignment horizontal="center" vertical="center" wrapText="1"/>
    </xf>
    <xf numFmtId="180" fontId="21" fillId="27" borderId="18" xfId="0" applyNumberFormat="1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19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45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/>
    </xf>
    <xf numFmtId="0" fontId="24" fillId="27" borderId="29" xfId="0" applyFont="1" applyFill="1" applyBorder="1" applyAlignment="1">
      <alignment horizontal="center"/>
    </xf>
    <xf numFmtId="0" fontId="24" fillId="27" borderId="29" xfId="0" applyFont="1" applyFill="1" applyBorder="1" applyAlignment="1">
      <alignment/>
    </xf>
    <xf numFmtId="2" fontId="24" fillId="27" borderId="29" xfId="0" applyNumberFormat="1" applyFont="1" applyFill="1" applyBorder="1" applyAlignment="1">
      <alignment horizontal="center"/>
    </xf>
    <xf numFmtId="180" fontId="24" fillId="27" borderId="29" xfId="0" applyNumberFormat="1" applyFont="1" applyFill="1" applyBorder="1" applyAlignment="1">
      <alignment/>
    </xf>
    <xf numFmtId="180" fontId="24" fillId="27" borderId="66" xfId="0" applyNumberFormat="1" applyFont="1" applyFill="1" applyBorder="1" applyAlignment="1">
      <alignment/>
    </xf>
    <xf numFmtId="0" fontId="24" fillId="27" borderId="67" xfId="0" applyFont="1" applyFill="1" applyBorder="1" applyAlignment="1">
      <alignment/>
    </xf>
    <xf numFmtId="0" fontId="21" fillId="27" borderId="28" xfId="0" applyFont="1" applyFill="1" applyBorder="1" applyAlignment="1">
      <alignment horizontal="center"/>
    </xf>
    <xf numFmtId="0" fontId="21" fillId="27" borderId="30" xfId="0" applyFont="1" applyFill="1" applyBorder="1" applyAlignment="1">
      <alignment horizontal="center"/>
    </xf>
    <xf numFmtId="0" fontId="21" fillId="27" borderId="31" xfId="0" applyFont="1" applyFill="1" applyBorder="1" applyAlignment="1">
      <alignment horizontal="center"/>
    </xf>
    <xf numFmtId="2" fontId="24" fillId="27" borderId="66" xfId="0" applyNumberFormat="1" applyFont="1" applyFill="1" applyBorder="1" applyAlignment="1">
      <alignment horizontal="center"/>
    </xf>
    <xf numFmtId="180" fontId="24" fillId="27" borderId="30" xfId="0" applyNumberFormat="1" applyFont="1" applyFill="1" applyBorder="1" applyAlignment="1">
      <alignment/>
    </xf>
    <xf numFmtId="0" fontId="24" fillId="27" borderId="45" xfId="0" applyFont="1" applyFill="1" applyBorder="1" applyAlignment="1">
      <alignment/>
    </xf>
    <xf numFmtId="0" fontId="25" fillId="32" borderId="21" xfId="0" applyFont="1" applyFill="1" applyBorder="1" applyAlignment="1">
      <alignment horizontal="center"/>
    </xf>
    <xf numFmtId="0" fontId="24" fillId="32" borderId="35" xfId="0" applyFont="1" applyFill="1" applyBorder="1" applyAlignment="1">
      <alignment horizontal="center"/>
    </xf>
    <xf numFmtId="0" fontId="24" fillId="32" borderId="35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center"/>
    </xf>
    <xf numFmtId="2" fontId="24" fillId="32" borderId="10" xfId="0" applyNumberFormat="1" applyFont="1" applyFill="1" applyBorder="1" applyAlignment="1">
      <alignment horizontal="center" vertical="center" wrapText="1"/>
    </xf>
    <xf numFmtId="0" fontId="25" fillId="32" borderId="72" xfId="0" applyFont="1" applyFill="1" applyBorder="1" applyAlignment="1">
      <alignment horizontal="center"/>
    </xf>
    <xf numFmtId="180" fontId="20" fillId="27" borderId="25" xfId="0" applyNumberFormat="1" applyFont="1" applyFill="1" applyBorder="1" applyAlignment="1">
      <alignment horizontal="center"/>
    </xf>
    <xf numFmtId="0" fontId="21" fillId="27" borderId="39" xfId="0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21" fillId="27" borderId="61" xfId="0" applyFont="1" applyFill="1" applyBorder="1" applyAlignment="1">
      <alignment horizontal="center"/>
    </xf>
    <xf numFmtId="0" fontId="20" fillId="27" borderId="17" xfId="0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 wrapText="1"/>
    </xf>
    <xf numFmtId="0" fontId="21" fillId="27" borderId="28" xfId="0" applyFont="1" applyFill="1" applyBorder="1" applyAlignment="1">
      <alignment horizontal="center"/>
    </xf>
    <xf numFmtId="0" fontId="21" fillId="27" borderId="30" xfId="0" applyFont="1" applyFill="1" applyBorder="1" applyAlignment="1">
      <alignment horizontal="center"/>
    </xf>
    <xf numFmtId="182" fontId="22" fillId="27" borderId="14" xfId="0" applyNumberFormat="1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/>
    </xf>
    <xf numFmtId="0" fontId="24" fillId="27" borderId="25" xfId="0" applyFont="1" applyFill="1" applyBorder="1" applyAlignment="1">
      <alignment horizontal="left"/>
    </xf>
    <xf numFmtId="0" fontId="24" fillId="27" borderId="36" xfId="0" applyFont="1" applyFill="1" applyBorder="1" applyAlignment="1">
      <alignment horizontal="left"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30" xfId="0" applyFont="1" applyFill="1" applyBorder="1" applyAlignment="1">
      <alignment horizontal="center" vertical="center" wrapText="1"/>
    </xf>
    <xf numFmtId="0" fontId="20" fillId="27" borderId="45" xfId="0" applyFont="1" applyFill="1" applyBorder="1" applyAlignment="1">
      <alignment horizontal="center" vertical="center" wrapText="1"/>
    </xf>
    <xf numFmtId="0" fontId="25" fillId="27" borderId="2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25" fillId="27" borderId="49" xfId="0" applyFont="1" applyFill="1" applyBorder="1" applyAlignment="1">
      <alignment horizontal="left" vertical="center" wrapText="1"/>
    </xf>
    <xf numFmtId="0" fontId="21" fillId="27" borderId="76" xfId="0" applyFont="1" applyFill="1" applyBorder="1" applyAlignment="1">
      <alignment horizontal="center"/>
    </xf>
    <xf numFmtId="0" fontId="24" fillId="27" borderId="32" xfId="0" applyFont="1" applyFill="1" applyBorder="1" applyAlignment="1">
      <alignment horizontal="left" vertical="center" wrapText="1"/>
    </xf>
    <xf numFmtId="0" fontId="24" fillId="27" borderId="25" xfId="0" applyFont="1" applyFill="1" applyBorder="1" applyAlignment="1">
      <alignment horizontal="left" vertical="center" wrapText="1"/>
    </xf>
    <xf numFmtId="44" fontId="21" fillId="27" borderId="50" xfId="55" applyFont="1" applyFill="1" applyBorder="1" applyAlignment="1">
      <alignment horizontal="center" vertical="center" wrapText="1"/>
    </xf>
    <xf numFmtId="44" fontId="21" fillId="27" borderId="51" xfId="55" applyFont="1" applyFill="1" applyBorder="1" applyAlignment="1">
      <alignment horizontal="center" vertical="center" wrapText="1"/>
    </xf>
    <xf numFmtId="44" fontId="21" fillId="27" borderId="52" xfId="55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left" vertical="center"/>
    </xf>
    <xf numFmtId="0" fontId="25" fillId="27" borderId="25" xfId="0" applyFont="1" applyFill="1" applyBorder="1" applyAlignment="1">
      <alignment horizontal="left" vertical="center"/>
    </xf>
    <xf numFmtId="0" fontId="37" fillId="27" borderId="0" xfId="0" applyFont="1" applyFill="1" applyBorder="1" applyAlignment="1">
      <alignment/>
    </xf>
    <xf numFmtId="180" fontId="24" fillId="27" borderId="0" xfId="0" applyNumberFormat="1" applyFont="1" applyFill="1" applyBorder="1" applyAlignment="1">
      <alignment/>
    </xf>
    <xf numFmtId="0" fontId="24" fillId="27" borderId="76" xfId="0" applyFont="1" applyFill="1" applyBorder="1" applyAlignment="1">
      <alignment/>
    </xf>
    <xf numFmtId="180" fontId="24" fillId="27" borderId="25" xfId="0" applyNumberFormat="1" applyFont="1" applyFill="1" applyBorder="1" applyAlignment="1">
      <alignment horizontal="center"/>
    </xf>
    <xf numFmtId="4" fontId="24" fillId="27" borderId="58" xfId="0" applyNumberFormat="1" applyFont="1" applyFill="1" applyBorder="1" applyAlignment="1">
      <alignment horizontal="center"/>
    </xf>
    <xf numFmtId="0" fontId="25" fillId="27" borderId="72" xfId="67" applyFont="1" applyFill="1" applyBorder="1" applyAlignment="1">
      <alignment horizontal="center" wrapText="1"/>
      <protection/>
    </xf>
    <xf numFmtId="0" fontId="24" fillId="27" borderId="10" xfId="0" applyFont="1" applyFill="1" applyBorder="1" applyAlignment="1">
      <alignment horizontal="center"/>
    </xf>
    <xf numFmtId="0" fontId="24" fillId="27" borderId="0" xfId="0" applyFont="1" applyFill="1" applyBorder="1" applyAlignment="1">
      <alignment horizontal="center" vertical="center"/>
    </xf>
    <xf numFmtId="183" fontId="20" fillId="27" borderId="12" xfId="0" applyNumberFormat="1" applyFont="1" applyFill="1" applyBorder="1" applyAlignment="1">
      <alignment horizontal="center"/>
    </xf>
    <xf numFmtId="180" fontId="20" fillId="27" borderId="41" xfId="0" applyNumberFormat="1" applyFont="1" applyFill="1" applyBorder="1" applyAlignment="1">
      <alignment/>
    </xf>
    <xf numFmtId="0" fontId="24" fillId="27" borderId="24" xfId="0" applyFont="1" applyFill="1" applyBorder="1" applyAlignment="1">
      <alignment horizontal="left" vertical="center"/>
    </xf>
    <xf numFmtId="182" fontId="25" fillId="27" borderId="24" xfId="0" applyNumberFormat="1" applyFont="1" applyFill="1" applyBorder="1" applyAlignment="1">
      <alignment horizontal="left"/>
    </xf>
    <xf numFmtId="0" fontId="25" fillId="27" borderId="72" xfId="67" applyFont="1" applyFill="1" applyBorder="1" applyAlignment="1">
      <alignment horizontal="center" vertical="top" wrapText="1"/>
      <protection/>
    </xf>
    <xf numFmtId="44" fontId="21" fillId="27" borderId="24" xfId="55" applyFont="1" applyFill="1" applyBorder="1" applyAlignment="1">
      <alignment horizontal="center" vertical="center" wrapText="1"/>
    </xf>
    <xf numFmtId="44" fontId="21" fillId="27" borderId="12" xfId="55" applyFont="1" applyFill="1" applyBorder="1" applyAlignment="1">
      <alignment horizontal="center" vertical="center" wrapText="1"/>
    </xf>
    <xf numFmtId="44" fontId="21" fillId="27" borderId="49" xfId="55" applyFont="1" applyFill="1" applyBorder="1" applyAlignment="1">
      <alignment horizontal="center" vertical="center" wrapText="1"/>
    </xf>
    <xf numFmtId="180" fontId="22" fillId="27" borderId="14" xfId="0" applyNumberFormat="1" applyFont="1" applyFill="1" applyBorder="1" applyAlignment="1">
      <alignment horizontal="center" vertical="center" wrapText="1"/>
    </xf>
    <xf numFmtId="0" fontId="37" fillId="27" borderId="51" xfId="0" applyFont="1" applyFill="1" applyBorder="1" applyAlignment="1">
      <alignment/>
    </xf>
    <xf numFmtId="0" fontId="24" fillId="27" borderId="61" xfId="0" applyFont="1" applyFill="1" applyBorder="1" applyAlignment="1">
      <alignment/>
    </xf>
    <xf numFmtId="0" fontId="37" fillId="27" borderId="53" xfId="0" applyFont="1" applyFill="1" applyBorder="1" applyAlignment="1">
      <alignment/>
    </xf>
    <xf numFmtId="0" fontId="24" fillId="27" borderId="11" xfId="67" applyFont="1" applyFill="1" applyBorder="1" applyAlignment="1">
      <alignment horizontal="center" vertical="center"/>
      <protection/>
    </xf>
    <xf numFmtId="1" fontId="27" fillId="27" borderId="21" xfId="67" applyNumberFormat="1" applyFont="1" applyFill="1" applyBorder="1" applyAlignment="1">
      <alignment horizontal="center" vertical="center"/>
      <protection/>
    </xf>
    <xf numFmtId="2" fontId="24" fillId="27" borderId="11" xfId="67" applyNumberFormat="1" applyFont="1" applyFill="1" applyBorder="1" applyAlignment="1">
      <alignment horizontal="center" vertical="center"/>
      <protection/>
    </xf>
    <xf numFmtId="0" fontId="20" fillId="27" borderId="11" xfId="67" applyFont="1" applyFill="1" applyBorder="1" applyAlignment="1">
      <alignment horizontal="center" vertical="center"/>
      <protection/>
    </xf>
    <xf numFmtId="183" fontId="20" fillId="27" borderId="11" xfId="68" applyNumberFormat="1" applyFont="1" applyFill="1" applyBorder="1" applyAlignment="1">
      <alignment horizontal="center" vertical="center"/>
      <protection/>
    </xf>
    <xf numFmtId="0" fontId="27" fillId="27" borderId="21" xfId="67" applyFont="1" applyFill="1" applyBorder="1" applyAlignment="1">
      <alignment horizontal="center" vertical="center"/>
      <protection/>
    </xf>
    <xf numFmtId="182" fontId="21" fillId="27" borderId="39" xfId="0" applyNumberFormat="1" applyFont="1" applyFill="1" applyBorder="1" applyAlignment="1">
      <alignment horizontal="center"/>
    </xf>
    <xf numFmtId="182" fontId="21" fillId="27" borderId="0" xfId="0" applyNumberFormat="1" applyFont="1" applyFill="1" applyBorder="1" applyAlignment="1">
      <alignment horizontal="center"/>
    </xf>
    <xf numFmtId="182" fontId="21" fillId="27" borderId="61" xfId="0" applyNumberFormat="1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/>
    </xf>
    <xf numFmtId="184" fontId="20" fillId="27" borderId="11" xfId="0" applyNumberFormat="1" applyFont="1" applyFill="1" applyBorder="1" applyAlignment="1">
      <alignment horizontal="center"/>
    </xf>
    <xf numFmtId="180" fontId="20" fillId="27" borderId="14" xfId="0" applyNumberFormat="1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21" fillId="27" borderId="53" xfId="0" applyFont="1" applyFill="1" applyBorder="1" applyAlignment="1">
      <alignment horizontal="center"/>
    </xf>
    <xf numFmtId="0" fontId="25" fillId="27" borderId="16" xfId="0" applyFont="1" applyFill="1" applyBorder="1" applyAlignment="1">
      <alignment horizontal="center"/>
    </xf>
    <xf numFmtId="0" fontId="25" fillId="27" borderId="24" xfId="0" applyFont="1" applyFill="1" applyBorder="1" applyAlignment="1">
      <alignment horizontal="center"/>
    </xf>
    <xf numFmtId="0" fontId="21" fillId="27" borderId="50" xfId="0" applyFont="1" applyFill="1" applyBorder="1" applyAlignment="1">
      <alignment horizontal="center"/>
    </xf>
    <xf numFmtId="0" fontId="20" fillId="27" borderId="34" xfId="0" applyFont="1" applyFill="1" applyBorder="1" applyAlignment="1">
      <alignment horizontal="center"/>
    </xf>
    <xf numFmtId="0" fontId="20" fillId="27" borderId="40" xfId="67" applyFont="1" applyFill="1" applyBorder="1" applyAlignment="1">
      <alignment horizontal="center" vertical="center" wrapText="1"/>
      <protection/>
    </xf>
    <xf numFmtId="0" fontId="25" fillId="27" borderId="76" xfId="0" applyFont="1" applyFill="1" applyBorder="1" applyAlignment="1">
      <alignment horizontal="center"/>
    </xf>
    <xf numFmtId="180" fontId="24" fillId="27" borderId="21" xfId="0" applyNumberFormat="1" applyFont="1" applyFill="1" applyBorder="1" applyAlignment="1">
      <alignment horizontal="center"/>
    </xf>
    <xf numFmtId="2" fontId="24" fillId="27" borderId="34" xfId="0" applyNumberFormat="1" applyFont="1" applyFill="1" applyBorder="1" applyAlignment="1">
      <alignment horizontal="center" vertical="center" wrapText="1"/>
    </xf>
    <xf numFmtId="4" fontId="24" fillId="27" borderId="27" xfId="0" applyNumberFormat="1" applyFont="1" applyFill="1" applyBorder="1" applyAlignment="1">
      <alignment horizontal="center"/>
    </xf>
    <xf numFmtId="0" fontId="21" fillId="27" borderId="50" xfId="0" applyFont="1" applyFill="1" applyBorder="1" applyAlignment="1">
      <alignment horizontal="center"/>
    </xf>
    <xf numFmtId="0" fontId="21" fillId="27" borderId="51" xfId="0" applyFont="1" applyFill="1" applyBorder="1" applyAlignment="1">
      <alignment horizontal="center"/>
    </xf>
    <xf numFmtId="0" fontId="21" fillId="27" borderId="52" xfId="0" applyFont="1" applyFill="1" applyBorder="1" applyAlignment="1">
      <alignment horizontal="center"/>
    </xf>
    <xf numFmtId="0" fontId="21" fillId="27" borderId="78" xfId="0" applyFont="1" applyFill="1" applyBorder="1" applyAlignment="1">
      <alignment horizontal="center"/>
    </xf>
    <xf numFmtId="0" fontId="20" fillId="27" borderId="47" xfId="0" applyFont="1" applyFill="1" applyBorder="1" applyAlignment="1">
      <alignment horizontal="center"/>
    </xf>
    <xf numFmtId="0" fontId="20" fillId="27" borderId="75" xfId="0" applyFont="1" applyFill="1" applyBorder="1" applyAlignment="1">
      <alignment horizontal="center"/>
    </xf>
    <xf numFmtId="183" fontId="20" fillId="27" borderId="56" xfId="0" applyNumberFormat="1" applyFont="1" applyFill="1" applyBorder="1" applyAlignment="1">
      <alignment horizontal="center"/>
    </xf>
    <xf numFmtId="180" fontId="20" fillId="27" borderId="42" xfId="0" applyNumberFormat="1" applyFont="1" applyFill="1" applyBorder="1" applyAlignment="1">
      <alignment/>
    </xf>
    <xf numFmtId="180" fontId="20" fillId="27" borderId="56" xfId="0" applyNumberFormat="1" applyFont="1" applyFill="1" applyBorder="1" applyAlignment="1">
      <alignment horizontal="center"/>
    </xf>
    <xf numFmtId="0" fontId="24" fillId="27" borderId="65" xfId="0" applyFont="1" applyFill="1" applyBorder="1" applyAlignment="1">
      <alignment/>
    </xf>
    <xf numFmtId="0" fontId="20" fillId="27" borderId="68" xfId="0" applyFont="1" applyFill="1" applyBorder="1" applyAlignment="1">
      <alignment horizontal="center"/>
    </xf>
    <xf numFmtId="183" fontId="22" fillId="27" borderId="10" xfId="0" applyNumberFormat="1" applyFont="1" applyFill="1" applyBorder="1" applyAlignment="1">
      <alignment horizontal="center"/>
    </xf>
    <xf numFmtId="183" fontId="43" fillId="27" borderId="28" xfId="0" applyNumberFormat="1" applyFont="1" applyFill="1" applyBorder="1" applyAlignment="1">
      <alignment/>
    </xf>
    <xf numFmtId="0" fontId="24" fillId="27" borderId="30" xfId="0" applyFont="1" applyFill="1" applyBorder="1" applyAlignment="1">
      <alignment/>
    </xf>
    <xf numFmtId="0" fontId="24" fillId="27" borderId="63" xfId="0" applyFont="1" applyFill="1" applyBorder="1" applyAlignment="1">
      <alignment/>
    </xf>
    <xf numFmtId="0" fontId="24" fillId="27" borderId="55" xfId="0" applyFont="1" applyFill="1" applyBorder="1" applyAlignment="1">
      <alignment horizontal="center" vertical="center" wrapText="1"/>
    </xf>
    <xf numFmtId="0" fontId="24" fillId="27" borderId="29" xfId="0" applyFont="1" applyFill="1" applyBorder="1" applyAlignment="1">
      <alignment horizontal="center" vertical="center" wrapText="1"/>
    </xf>
    <xf numFmtId="2" fontId="24" fillId="27" borderId="29" xfId="0" applyNumberFormat="1" applyFont="1" applyFill="1" applyBorder="1" applyAlignment="1">
      <alignment horizontal="center" vertical="center" wrapText="1"/>
    </xf>
    <xf numFmtId="0" fontId="20" fillId="27" borderId="67" xfId="0" applyFont="1" applyFill="1" applyBorder="1" applyAlignment="1">
      <alignment horizontal="center"/>
    </xf>
    <xf numFmtId="183" fontId="24" fillId="27" borderId="29" xfId="0" applyNumberFormat="1" applyFont="1" applyFill="1" applyBorder="1" applyAlignment="1">
      <alignment horizontal="center"/>
    </xf>
    <xf numFmtId="1" fontId="24" fillId="27" borderId="11" xfId="0" applyNumberFormat="1" applyFont="1" applyFill="1" applyBorder="1" applyAlignment="1">
      <alignment horizontal="center" vertical="center" wrapText="1"/>
    </xf>
    <xf numFmtId="182" fontId="25" fillId="27" borderId="53" xfId="0" applyNumberFormat="1" applyFont="1" applyFill="1" applyBorder="1" applyAlignment="1">
      <alignment horizontal="left"/>
    </xf>
    <xf numFmtId="189" fontId="20" fillId="27" borderId="21" xfId="0" applyNumberFormat="1" applyFont="1" applyFill="1" applyBorder="1" applyAlignment="1">
      <alignment/>
    </xf>
    <xf numFmtId="189" fontId="20" fillId="27" borderId="27" xfId="0" applyNumberFormat="1" applyFont="1" applyFill="1" applyBorder="1" applyAlignment="1">
      <alignment/>
    </xf>
    <xf numFmtId="0" fontId="20" fillId="27" borderId="0" xfId="0" applyFont="1" applyFill="1" applyBorder="1" applyAlignment="1">
      <alignment horizontal="center" vertical="center" wrapText="1"/>
    </xf>
    <xf numFmtId="2" fontId="25" fillId="27" borderId="11" xfId="0" applyNumberFormat="1" applyFont="1" applyFill="1" applyBorder="1" applyAlignment="1">
      <alignment horizontal="center"/>
    </xf>
    <xf numFmtId="0" fontId="24" fillId="27" borderId="54" xfId="67" applyFont="1" applyFill="1" applyBorder="1" applyAlignment="1">
      <alignment horizontal="left" vertical="center"/>
      <protection/>
    </xf>
    <xf numFmtId="0" fontId="24" fillId="27" borderId="53" xfId="67" applyFont="1" applyFill="1" applyBorder="1" applyAlignment="1">
      <alignment horizontal="left" vertical="center"/>
      <protection/>
    </xf>
    <xf numFmtId="0" fontId="25" fillId="27" borderId="53" xfId="0" applyFont="1" applyFill="1" applyBorder="1" applyAlignment="1">
      <alignment horizontal="left" vertical="center" wrapText="1"/>
    </xf>
    <xf numFmtId="180" fontId="21" fillId="27" borderId="19" xfId="0" applyNumberFormat="1" applyFont="1" applyFill="1" applyBorder="1" applyAlignment="1">
      <alignment horizontal="center" vertical="center" wrapText="1"/>
    </xf>
    <xf numFmtId="0" fontId="25" fillId="27" borderId="54" xfId="0" applyFont="1" applyFill="1" applyBorder="1" applyAlignment="1">
      <alignment horizontal="center"/>
    </xf>
    <xf numFmtId="4" fontId="24" fillId="27" borderId="34" xfId="0" applyNumberFormat="1" applyFont="1" applyFill="1" applyBorder="1" applyAlignment="1">
      <alignment horizontal="center"/>
    </xf>
    <xf numFmtId="0" fontId="21" fillId="27" borderId="54" xfId="0" applyFont="1" applyFill="1" applyBorder="1" applyAlignment="1">
      <alignment horizontal="center"/>
    </xf>
    <xf numFmtId="183" fontId="20" fillId="27" borderId="60" xfId="0" applyNumberFormat="1" applyFont="1" applyFill="1" applyBorder="1" applyAlignment="1">
      <alignment horizontal="center"/>
    </xf>
    <xf numFmtId="180" fontId="20" fillId="27" borderId="34" xfId="0" applyNumberFormat="1" applyFont="1" applyFill="1" applyBorder="1" applyAlignment="1">
      <alignment/>
    </xf>
    <xf numFmtId="180" fontId="20" fillId="27" borderId="60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2" fontId="22" fillId="27" borderId="10" xfId="0" applyNumberFormat="1" applyFont="1" applyFill="1" applyBorder="1" applyAlignment="1">
      <alignment horizontal="center"/>
    </xf>
    <xf numFmtId="183" fontId="43" fillId="27" borderId="54" xfId="0" applyNumberFormat="1" applyFont="1" applyFill="1" applyBorder="1" applyAlignment="1">
      <alignment/>
    </xf>
    <xf numFmtId="180" fontId="24" fillId="27" borderId="53" xfId="0" applyNumberFormat="1" applyFont="1" applyFill="1" applyBorder="1" applyAlignment="1">
      <alignment/>
    </xf>
    <xf numFmtId="0" fontId="20" fillId="27" borderId="14" xfId="0" applyFont="1" applyFill="1" applyBorder="1" applyAlignment="1">
      <alignment horizontal="center"/>
    </xf>
    <xf numFmtId="0" fontId="24" fillId="27" borderId="73" xfId="0" applyFont="1" applyFill="1" applyBorder="1" applyAlignment="1">
      <alignment horizontal="center" vertical="center" wrapText="1"/>
    </xf>
    <xf numFmtId="0" fontId="24" fillId="27" borderId="58" xfId="0" applyFont="1" applyFill="1" applyBorder="1" applyAlignment="1">
      <alignment horizontal="center" vertical="center" wrapText="1"/>
    </xf>
    <xf numFmtId="0" fontId="24" fillId="27" borderId="59" xfId="0" applyFont="1" applyFill="1" applyBorder="1" applyAlignment="1">
      <alignment horizontal="center" vertical="center" wrapText="1"/>
    </xf>
    <xf numFmtId="0" fontId="24" fillId="27" borderId="69" xfId="0" applyFont="1" applyFill="1" applyBorder="1" applyAlignment="1">
      <alignment horizontal="center" vertical="center" wrapText="1"/>
    </xf>
    <xf numFmtId="0" fontId="24" fillId="27" borderId="83" xfId="0" applyFont="1" applyFill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183" fontId="24" fillId="27" borderId="70" xfId="0" applyNumberFormat="1" applyFont="1" applyFill="1" applyBorder="1" applyAlignment="1">
      <alignment horizontal="center" vertical="center" wrapText="1"/>
    </xf>
    <xf numFmtId="0" fontId="20" fillId="27" borderId="74" xfId="0" applyFont="1" applyFill="1" applyBorder="1" applyAlignment="1">
      <alignment horizontal="center"/>
    </xf>
    <xf numFmtId="0" fontId="21" fillId="27" borderId="23" xfId="0" applyFont="1" applyFill="1" applyBorder="1" applyAlignment="1">
      <alignment horizontal="center"/>
    </xf>
    <xf numFmtId="0" fontId="23" fillId="27" borderId="47" xfId="0" applyFont="1" applyFill="1" applyBorder="1" applyAlignment="1">
      <alignment/>
    </xf>
    <xf numFmtId="0" fontId="24" fillId="27" borderId="47" xfId="0" applyFont="1" applyFill="1" applyBorder="1" applyAlignment="1">
      <alignment horizontal="center"/>
    </xf>
    <xf numFmtId="0" fontId="24" fillId="27" borderId="47" xfId="0" applyFont="1" applyFill="1" applyBorder="1" applyAlignment="1">
      <alignment/>
    </xf>
    <xf numFmtId="183" fontId="20" fillId="27" borderId="34" xfId="0" applyNumberFormat="1" applyFont="1" applyFill="1" applyBorder="1" applyAlignment="1">
      <alignment horizontal="center"/>
    </xf>
    <xf numFmtId="180" fontId="24" fillId="27" borderId="47" xfId="0" applyNumberFormat="1" applyFont="1" applyFill="1" applyBorder="1" applyAlignment="1">
      <alignment/>
    </xf>
    <xf numFmtId="180" fontId="24" fillId="27" borderId="46" xfId="0" applyNumberFormat="1" applyFont="1" applyFill="1" applyBorder="1" applyAlignment="1">
      <alignment/>
    </xf>
    <xf numFmtId="0" fontId="24" fillId="27" borderId="57" xfId="0" applyFont="1" applyFill="1" applyBorder="1" applyAlignment="1">
      <alignment/>
    </xf>
    <xf numFmtId="0" fontId="25" fillId="27" borderId="13" xfId="67" applyFont="1" applyFill="1" applyBorder="1" applyAlignment="1">
      <alignment horizontal="center"/>
      <protection/>
    </xf>
    <xf numFmtId="0" fontId="24" fillId="27" borderId="40" xfId="0" applyFont="1" applyFill="1" applyBorder="1" applyAlignment="1">
      <alignment horizontal="center"/>
    </xf>
    <xf numFmtId="0" fontId="24" fillId="27" borderId="48" xfId="0" applyFont="1" applyFill="1" applyBorder="1" applyAlignment="1">
      <alignment horizontal="center" vertical="center"/>
    </xf>
    <xf numFmtId="0" fontId="25" fillId="27" borderId="77" xfId="67" applyFont="1" applyFill="1" applyBorder="1" applyAlignment="1">
      <alignment horizontal="center" wrapText="1"/>
      <protection/>
    </xf>
    <xf numFmtId="190" fontId="24" fillId="27" borderId="11" xfId="0" applyNumberFormat="1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/>
    </xf>
    <xf numFmtId="44" fontId="21" fillId="27" borderId="28" xfId="55" applyFont="1" applyFill="1" applyBorder="1" applyAlignment="1">
      <alignment horizontal="left" vertical="center" wrapText="1"/>
    </xf>
    <xf numFmtId="183" fontId="42" fillId="27" borderId="45" xfId="55" applyNumberFormat="1" applyFont="1" applyFill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/>
    </xf>
    <xf numFmtId="183" fontId="37" fillId="27" borderId="12" xfId="0" applyNumberFormat="1" applyFont="1" applyFill="1" applyBorder="1" applyAlignment="1">
      <alignment/>
    </xf>
    <xf numFmtId="180" fontId="20" fillId="27" borderId="25" xfId="0" applyNumberFormat="1" applyFont="1" applyFill="1" applyBorder="1" applyAlignment="1">
      <alignment/>
    </xf>
    <xf numFmtId="0" fontId="24" fillId="27" borderId="36" xfId="0" applyFont="1" applyFill="1" applyBorder="1" applyAlignment="1">
      <alignment/>
    </xf>
    <xf numFmtId="0" fontId="24" fillId="27" borderId="18" xfId="0" applyFont="1" applyFill="1" applyBorder="1" applyAlignment="1">
      <alignment horizontal="left" vertical="center" wrapText="1"/>
    </xf>
    <xf numFmtId="0" fontId="25" fillId="27" borderId="53" xfId="67" applyFont="1" applyFill="1" applyBorder="1" applyAlignment="1">
      <alignment horizontal="center" vertical="top" wrapText="1"/>
      <protection/>
    </xf>
    <xf numFmtId="0" fontId="24" fillId="27" borderId="56" xfId="0" applyFont="1" applyFill="1" applyBorder="1" applyAlignment="1">
      <alignment horizontal="center"/>
    </xf>
    <xf numFmtId="0" fontId="24" fillId="27" borderId="47" xfId="0" applyFont="1" applyFill="1" applyBorder="1" applyAlignment="1">
      <alignment horizontal="center" vertical="center"/>
    </xf>
    <xf numFmtId="2" fontId="20" fillId="27" borderId="47" xfId="0" applyNumberFormat="1" applyFont="1" applyFill="1" applyBorder="1" applyAlignment="1">
      <alignment horizontal="center"/>
    </xf>
    <xf numFmtId="180" fontId="20" fillId="27" borderId="47" xfId="0" applyNumberFormat="1" applyFont="1" applyFill="1" applyBorder="1" applyAlignment="1">
      <alignment/>
    </xf>
    <xf numFmtId="180" fontId="20" fillId="27" borderId="47" xfId="0" applyNumberFormat="1" applyFont="1" applyFill="1" applyBorder="1" applyAlignment="1">
      <alignment horizontal="center"/>
    </xf>
    <xf numFmtId="0" fontId="37" fillId="27" borderId="30" xfId="0" applyFont="1" applyFill="1" applyBorder="1" applyAlignment="1">
      <alignment/>
    </xf>
    <xf numFmtId="183" fontId="42" fillId="27" borderId="45" xfId="0" applyNumberFormat="1" applyFont="1" applyFill="1" applyBorder="1" applyAlignment="1">
      <alignment horizontal="center" vertical="center" wrapText="1"/>
    </xf>
    <xf numFmtId="0" fontId="20" fillId="27" borderId="48" xfId="67" applyFont="1" applyFill="1" applyBorder="1" applyAlignment="1">
      <alignment horizontal="center" vertical="center" wrapText="1"/>
      <protection/>
    </xf>
    <xf numFmtId="0" fontId="37" fillId="27" borderId="19" xfId="0" applyFont="1" applyFill="1" applyBorder="1" applyAlignment="1">
      <alignment/>
    </xf>
    <xf numFmtId="0" fontId="25" fillId="27" borderId="59" xfId="0" applyFont="1" applyFill="1" applyBorder="1" applyAlignment="1">
      <alignment horizontal="left" vertical="center"/>
    </xf>
    <xf numFmtId="0" fontId="24" fillId="27" borderId="12" xfId="67" applyFont="1" applyFill="1" applyBorder="1" applyAlignment="1">
      <alignment horizontal="center" vertical="center"/>
      <protection/>
    </xf>
    <xf numFmtId="0" fontId="25" fillId="27" borderId="13" xfId="0" applyFont="1" applyFill="1" applyBorder="1" applyAlignment="1">
      <alignment horizontal="left" vertical="center" wrapText="1"/>
    </xf>
    <xf numFmtId="0" fontId="21" fillId="27" borderId="21" xfId="67" applyFont="1" applyFill="1" applyBorder="1" applyAlignment="1">
      <alignment horizontal="center"/>
      <protection/>
    </xf>
    <xf numFmtId="44" fontId="21" fillId="27" borderId="15" xfId="55" applyFont="1" applyFill="1" applyBorder="1" applyAlignment="1">
      <alignment horizontal="left" vertical="center" wrapText="1"/>
    </xf>
    <xf numFmtId="183" fontId="42" fillId="27" borderId="23" xfId="55" applyNumberFormat="1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/>
    </xf>
    <xf numFmtId="0" fontId="21" fillId="27" borderId="3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 vertical="center" wrapText="1"/>
    </xf>
    <xf numFmtId="0" fontId="21" fillId="27" borderId="28" xfId="0" applyFont="1" applyFill="1" applyBorder="1" applyAlignment="1">
      <alignment horizontal="left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/>
    </xf>
    <xf numFmtId="0" fontId="21" fillId="27" borderId="77" xfId="0" applyFont="1" applyFill="1" applyBorder="1" applyAlignment="1">
      <alignment horizontal="center"/>
    </xf>
    <xf numFmtId="183" fontId="20" fillId="27" borderId="11" xfId="0" applyNumberFormat="1" applyFont="1" applyFill="1" applyBorder="1" applyAlignment="1">
      <alignment horizontal="center" vertical="center" wrapText="1"/>
    </xf>
    <xf numFmtId="2" fontId="24" fillId="27" borderId="27" xfId="0" applyNumberFormat="1" applyFont="1" applyFill="1" applyBorder="1" applyAlignment="1">
      <alignment horizontal="center" vertical="center" wrapText="1"/>
    </xf>
    <xf numFmtId="180" fontId="24" fillId="27" borderId="41" xfId="0" applyNumberFormat="1" applyFont="1" applyFill="1" applyBorder="1" applyAlignment="1">
      <alignment horizontal="center"/>
    </xf>
    <xf numFmtId="180" fontId="24" fillId="27" borderId="27" xfId="0" applyNumberFormat="1" applyFont="1" applyFill="1" applyBorder="1" applyAlignment="1">
      <alignment horizontal="center"/>
    </xf>
    <xf numFmtId="183" fontId="20" fillId="27" borderId="13" xfId="0" applyNumberFormat="1" applyFont="1" applyFill="1" applyBorder="1" applyAlignment="1">
      <alignment horizontal="center"/>
    </xf>
    <xf numFmtId="0" fontId="24" fillId="27" borderId="11" xfId="0" applyFont="1" applyFill="1" applyBorder="1" applyAlignment="1">
      <alignment/>
    </xf>
    <xf numFmtId="0" fontId="24" fillId="27" borderId="50" xfId="0" applyFont="1" applyFill="1" applyBorder="1" applyAlignment="1">
      <alignment/>
    </xf>
    <xf numFmtId="0" fontId="24" fillId="27" borderId="58" xfId="0" applyFont="1" applyFill="1" applyBorder="1" applyAlignment="1">
      <alignment horizontal="center" vertical="center"/>
    </xf>
    <xf numFmtId="14" fontId="24" fillId="27" borderId="49" xfId="0" applyNumberFormat="1" applyFont="1" applyFill="1" applyBorder="1" applyAlignment="1">
      <alignment/>
    </xf>
    <xf numFmtId="182" fontId="25" fillId="27" borderId="73" xfId="0" applyNumberFormat="1" applyFont="1" applyFill="1" applyBorder="1" applyAlignment="1">
      <alignment horizontal="left"/>
    </xf>
    <xf numFmtId="1" fontId="24" fillId="27" borderId="11" xfId="0" applyNumberFormat="1" applyFont="1" applyFill="1" applyBorder="1" applyAlignment="1">
      <alignment horizontal="center"/>
    </xf>
    <xf numFmtId="0" fontId="25" fillId="27" borderId="21" xfId="67" applyFont="1" applyFill="1" applyBorder="1" applyAlignment="1">
      <alignment horizontal="center" wrapText="1"/>
      <protection/>
    </xf>
    <xf numFmtId="0" fontId="20" fillId="27" borderId="12" xfId="0" applyFont="1" applyFill="1" applyBorder="1" applyAlignment="1">
      <alignment horizontal="center"/>
    </xf>
    <xf numFmtId="183" fontId="20" fillId="27" borderId="21" xfId="0" applyNumberFormat="1" applyFont="1" applyFill="1" applyBorder="1" applyAlignment="1">
      <alignment/>
    </xf>
    <xf numFmtId="183" fontId="20" fillId="27" borderId="27" xfId="0" applyNumberFormat="1" applyFont="1" applyFill="1" applyBorder="1" applyAlignment="1">
      <alignment/>
    </xf>
    <xf numFmtId="44" fontId="21" fillId="27" borderId="54" xfId="55" applyFont="1" applyFill="1" applyBorder="1" applyAlignment="1">
      <alignment horizontal="center" vertical="center" wrapText="1"/>
    </xf>
    <xf numFmtId="44" fontId="21" fillId="27" borderId="0" xfId="55" applyFont="1" applyFill="1" applyBorder="1" applyAlignment="1">
      <alignment horizontal="center" vertical="center" wrapText="1"/>
    </xf>
    <xf numFmtId="44" fontId="21" fillId="27" borderId="77" xfId="55" applyFont="1" applyFill="1" applyBorder="1" applyAlignment="1">
      <alignment horizontal="center" vertical="center" wrapText="1"/>
    </xf>
    <xf numFmtId="0" fontId="24" fillId="27" borderId="34" xfId="0" applyFont="1" applyFill="1" applyBorder="1" applyAlignment="1">
      <alignment horizontal="center" vertical="center"/>
    </xf>
    <xf numFmtId="0" fontId="21" fillId="27" borderId="45" xfId="0" applyFont="1" applyFill="1" applyBorder="1" applyAlignment="1">
      <alignment horizontal="left" vertical="center" wrapText="1"/>
    </xf>
    <xf numFmtId="183" fontId="42" fillId="27" borderId="18" xfId="0" applyNumberFormat="1" applyFont="1" applyFill="1" applyBorder="1" applyAlignment="1">
      <alignment horizontal="center" vertical="center" wrapText="1"/>
    </xf>
    <xf numFmtId="2" fontId="24" fillId="27" borderId="11" xfId="0" applyNumberFormat="1" applyFont="1" applyFill="1" applyBorder="1" applyAlignment="1">
      <alignment horizontal="left"/>
    </xf>
    <xf numFmtId="183" fontId="42" fillId="27" borderId="19" xfId="55" applyNumberFormat="1" applyFont="1" applyFill="1" applyBorder="1" applyAlignment="1">
      <alignment horizontal="center" vertical="center" wrapText="1"/>
    </xf>
    <xf numFmtId="0" fontId="24" fillId="27" borderId="84" xfId="0" applyFont="1" applyFill="1" applyBorder="1" applyAlignment="1">
      <alignment/>
    </xf>
    <xf numFmtId="0" fontId="20" fillId="27" borderId="62" xfId="0" applyFont="1" applyFill="1" applyBorder="1" applyAlignment="1">
      <alignment horizontal="center" vertical="center" wrapText="1"/>
    </xf>
    <xf numFmtId="0" fontId="20" fillId="27" borderId="59" xfId="0" applyFont="1" applyFill="1" applyBorder="1" applyAlignment="1">
      <alignment horizontal="center" vertical="center" wrapText="1"/>
    </xf>
    <xf numFmtId="0" fontId="24" fillId="27" borderId="62" xfId="0" applyFont="1" applyFill="1" applyBorder="1" applyAlignment="1">
      <alignment horizontal="center"/>
    </xf>
    <xf numFmtId="0" fontId="21" fillId="27" borderId="0" xfId="0" applyFont="1" applyFill="1" applyBorder="1" applyAlignment="1">
      <alignment horizontal="left" vertical="center" wrapText="1"/>
    </xf>
    <xf numFmtId="183" fontId="42" fillId="27" borderId="28" xfId="0" applyNumberFormat="1" applyFont="1" applyFill="1" applyBorder="1" applyAlignment="1">
      <alignment horizontal="center" vertical="center" wrapText="1"/>
    </xf>
    <xf numFmtId="0" fontId="20" fillId="27" borderId="72" xfId="67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4" fillId="27" borderId="48" xfId="0" applyFont="1" applyFill="1" applyBorder="1" applyAlignment="1">
      <alignment horizontal="left" vertical="center" wrapText="1"/>
    </xf>
    <xf numFmtId="44" fontId="21" fillId="27" borderId="17" xfId="55" applyFont="1" applyFill="1" applyBorder="1" applyAlignment="1">
      <alignment horizontal="left" vertical="center" wrapText="1"/>
    </xf>
    <xf numFmtId="0" fontId="24" fillId="27" borderId="21" xfId="0" applyFont="1" applyFill="1" applyBorder="1" applyAlignment="1">
      <alignment horizontal="center" vertical="center" wrapText="1"/>
    </xf>
    <xf numFmtId="183" fontId="42" fillId="27" borderId="30" xfId="0" applyNumberFormat="1" applyFont="1" applyFill="1" applyBorder="1" applyAlignment="1">
      <alignment horizontal="center" vertical="center" wrapText="1"/>
    </xf>
    <xf numFmtId="0" fontId="20" fillId="27" borderId="69" xfId="67" applyFont="1" applyFill="1" applyBorder="1" applyAlignment="1">
      <alignment horizontal="center" vertical="center" wrapText="1"/>
      <protection/>
    </xf>
    <xf numFmtId="44" fontId="21" fillId="27" borderId="73" xfId="55" applyFont="1" applyFill="1" applyBorder="1" applyAlignment="1">
      <alignment horizontal="left" vertical="center" wrapText="1"/>
    </xf>
    <xf numFmtId="183" fontId="42" fillId="27" borderId="62" xfId="55" applyNumberFormat="1" applyFont="1" applyFill="1" applyBorder="1" applyAlignment="1">
      <alignment horizontal="center" vertical="center" wrapText="1"/>
    </xf>
    <xf numFmtId="0" fontId="20" fillId="27" borderId="27" xfId="0" applyFont="1" applyFill="1" applyBorder="1" applyAlignment="1">
      <alignment horizontal="center"/>
    </xf>
    <xf numFmtId="0" fontId="20" fillId="27" borderId="41" xfId="0" applyFont="1" applyFill="1" applyBorder="1" applyAlignment="1">
      <alignment horizontal="center"/>
    </xf>
    <xf numFmtId="0" fontId="22" fillId="27" borderId="66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0" fontId="24" fillId="27" borderId="26" xfId="0" applyFont="1" applyFill="1" applyBorder="1" applyAlignment="1">
      <alignment/>
    </xf>
    <xf numFmtId="0" fontId="20" fillId="27" borderId="85" xfId="0" applyFont="1" applyFill="1" applyBorder="1" applyAlignment="1">
      <alignment/>
    </xf>
    <xf numFmtId="0" fontId="20" fillId="27" borderId="29" xfId="0" applyFont="1" applyFill="1" applyBorder="1" applyAlignment="1">
      <alignment horizontal="center" vertical="center" wrapText="1"/>
    </xf>
    <xf numFmtId="180" fontId="20" fillId="27" borderId="29" xfId="0" applyNumberFormat="1" applyFont="1" applyFill="1" applyBorder="1" applyAlignment="1">
      <alignment horizontal="center" vertical="center" wrapText="1"/>
    </xf>
    <xf numFmtId="183" fontId="42" fillId="27" borderId="28" xfId="55" applyNumberFormat="1" applyFont="1" applyFill="1" applyBorder="1" applyAlignment="1">
      <alignment horizontal="center" vertical="center" wrapText="1"/>
    </xf>
    <xf numFmtId="0" fontId="25" fillId="27" borderId="21" xfId="67" applyFont="1" applyFill="1" applyBorder="1" applyAlignment="1">
      <alignment horizontal="center" vertical="top" wrapText="1"/>
      <protection/>
    </xf>
    <xf numFmtId="0" fontId="20" fillId="27" borderId="70" xfId="0" applyFont="1" applyFill="1" applyBorder="1" applyAlignment="1">
      <alignment horizontal="center" vertical="center" wrapText="1"/>
    </xf>
    <xf numFmtId="180" fontId="20" fillId="27" borderId="7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/>
    </xf>
    <xf numFmtId="182" fontId="21" fillId="27" borderId="52" xfId="0" applyNumberFormat="1" applyFont="1" applyFill="1" applyBorder="1" applyAlignment="1">
      <alignment horizontal="center"/>
    </xf>
    <xf numFmtId="183" fontId="42" fillId="27" borderId="22" xfId="55" applyNumberFormat="1" applyFont="1" applyFill="1" applyBorder="1" applyAlignment="1">
      <alignment horizontal="center" vertical="center" wrapText="1"/>
    </xf>
    <xf numFmtId="182" fontId="24" fillId="27" borderId="21" xfId="67" applyNumberFormat="1" applyFont="1" applyFill="1" applyBorder="1" applyAlignment="1">
      <alignment horizontal="center" vertical="center"/>
      <protection/>
    </xf>
    <xf numFmtId="0" fontId="21" fillId="27" borderId="18" xfId="0" applyFont="1" applyFill="1" applyBorder="1" applyAlignment="1">
      <alignment horizontal="left" vertical="center" wrapText="1"/>
    </xf>
    <xf numFmtId="183" fontId="42" fillId="27" borderId="17" xfId="0" applyNumberFormat="1" applyFont="1" applyFill="1" applyBorder="1" applyAlignment="1">
      <alignment horizontal="center" vertical="center" wrapText="1"/>
    </xf>
    <xf numFmtId="0" fontId="20" fillId="27" borderId="68" xfId="67" applyFont="1" applyFill="1" applyBorder="1" applyAlignment="1">
      <alignment horizontal="center" vertical="center" wrapText="1"/>
      <protection/>
    </xf>
    <xf numFmtId="0" fontId="20" fillId="27" borderId="10" xfId="67" applyFont="1" applyFill="1" applyBorder="1" applyAlignment="1">
      <alignment horizontal="center" vertical="center" wrapText="1"/>
      <protection/>
    </xf>
    <xf numFmtId="44" fontId="21" fillId="27" borderId="33" xfId="55" applyFont="1" applyFill="1" applyBorder="1" applyAlignment="1">
      <alignment horizontal="left" vertical="center" wrapText="1"/>
    </xf>
    <xf numFmtId="0" fontId="24" fillId="27" borderId="73" xfId="0" applyFont="1" applyFill="1" applyBorder="1" applyAlignment="1">
      <alignment horizontal="left"/>
    </xf>
    <xf numFmtId="0" fontId="21" fillId="27" borderId="63" xfId="0" applyFont="1" applyFill="1" applyBorder="1" applyAlignment="1">
      <alignment horizontal="center"/>
    </xf>
    <xf numFmtId="0" fontId="22" fillId="27" borderId="6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4" fillId="27" borderId="27" xfId="0" applyFont="1" applyFill="1" applyBorder="1" applyAlignment="1">
      <alignment/>
    </xf>
    <xf numFmtId="180" fontId="24" fillId="27" borderId="27" xfId="0" applyNumberFormat="1" applyFont="1" applyFill="1" applyBorder="1" applyAlignment="1">
      <alignment/>
    </xf>
    <xf numFmtId="180" fontId="24" fillId="27" borderId="26" xfId="0" applyNumberFormat="1" applyFont="1" applyFill="1" applyBorder="1" applyAlignment="1">
      <alignment/>
    </xf>
    <xf numFmtId="1" fontId="24" fillId="27" borderId="10" xfId="0" applyNumberFormat="1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left" vertical="center" wrapText="1"/>
    </xf>
    <xf numFmtId="44" fontId="21" fillId="27" borderId="22" xfId="55" applyFont="1" applyFill="1" applyBorder="1" applyAlignment="1">
      <alignment horizontal="left" vertical="center" wrapText="1"/>
    </xf>
    <xf numFmtId="44" fontId="21" fillId="27" borderId="41" xfId="55" applyFont="1" applyFill="1" applyBorder="1" applyAlignment="1">
      <alignment horizontal="center" vertical="center" wrapText="1"/>
    </xf>
    <xf numFmtId="0" fontId="20" fillId="27" borderId="0" xfId="67" applyFont="1" applyFill="1" applyBorder="1" applyAlignment="1">
      <alignment horizontal="center" vertical="center" wrapText="1"/>
      <protection/>
    </xf>
    <xf numFmtId="0" fontId="25" fillId="27" borderId="60" xfId="0" applyFont="1" applyFill="1" applyBorder="1" applyAlignment="1">
      <alignment horizontal="left" vertical="center" wrapText="1"/>
    </xf>
    <xf numFmtId="182" fontId="21" fillId="27" borderId="50" xfId="0" applyNumberFormat="1" applyFont="1" applyFill="1" applyBorder="1" applyAlignment="1">
      <alignment horizontal="center"/>
    </xf>
    <xf numFmtId="182" fontId="21" fillId="27" borderId="51" xfId="0" applyNumberFormat="1" applyFont="1" applyFill="1" applyBorder="1" applyAlignment="1">
      <alignment horizontal="center"/>
    </xf>
    <xf numFmtId="183" fontId="42" fillId="27" borderId="30" xfId="55" applyNumberFormat="1" applyFont="1" applyFill="1" applyBorder="1" applyAlignment="1">
      <alignment horizontal="center" vertical="center" wrapText="1"/>
    </xf>
    <xf numFmtId="0" fontId="20" fillId="27" borderId="32" xfId="67" applyFont="1" applyFill="1" applyBorder="1" applyAlignment="1">
      <alignment horizontal="center" vertical="center" wrapText="1"/>
      <protection/>
    </xf>
    <xf numFmtId="183" fontId="42" fillId="27" borderId="61" xfId="55" applyNumberFormat="1" applyFont="1" applyFill="1" applyBorder="1" applyAlignment="1">
      <alignment horizontal="center" vertical="center" wrapText="1"/>
    </xf>
    <xf numFmtId="183" fontId="42" fillId="27" borderId="0" xfId="0" applyNumberFormat="1" applyFont="1" applyFill="1" applyBorder="1" applyAlignment="1">
      <alignment horizontal="center" vertical="center" wrapText="1"/>
    </xf>
    <xf numFmtId="0" fontId="25" fillId="27" borderId="53" xfId="0" applyFont="1" applyFill="1" applyBorder="1" applyAlignment="1">
      <alignment horizontal="center"/>
    </xf>
    <xf numFmtId="183" fontId="42" fillId="27" borderId="58" xfId="55" applyNumberFormat="1" applyFont="1" applyFill="1" applyBorder="1" applyAlignment="1">
      <alignment horizontal="center" vertical="center" wrapText="1"/>
    </xf>
    <xf numFmtId="2" fontId="24" fillId="27" borderId="34" xfId="0" applyNumberFormat="1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center"/>
    </xf>
    <xf numFmtId="0" fontId="24" fillId="27" borderId="39" xfId="0" applyFont="1" applyFill="1" applyBorder="1" applyAlignment="1">
      <alignment/>
    </xf>
    <xf numFmtId="0" fontId="24" fillId="27" borderId="23" xfId="0" applyFont="1" applyFill="1" applyBorder="1" applyAlignment="1">
      <alignment/>
    </xf>
    <xf numFmtId="2" fontId="26" fillId="27" borderId="10" xfId="0" applyNumberFormat="1" applyFont="1" applyFill="1" applyBorder="1" applyAlignment="1">
      <alignment horizontal="center" vertical="center" wrapText="1"/>
    </xf>
    <xf numFmtId="2" fontId="20" fillId="27" borderId="13" xfId="0" applyNumberFormat="1" applyFont="1" applyFill="1" applyBorder="1" applyAlignment="1">
      <alignment horizontal="center"/>
    </xf>
    <xf numFmtId="0" fontId="24" fillId="27" borderId="72" xfId="67" applyFont="1" applyFill="1" applyBorder="1" applyAlignment="1">
      <alignment horizontal="center"/>
      <protection/>
    </xf>
    <xf numFmtId="0" fontId="24" fillId="27" borderId="21" xfId="67" applyFont="1" applyFill="1" applyBorder="1" applyAlignment="1">
      <alignment horizontal="center"/>
      <protection/>
    </xf>
    <xf numFmtId="0" fontId="25" fillId="27" borderId="68" xfId="0" applyFont="1" applyFill="1" applyBorder="1" applyAlignment="1">
      <alignment horizontal="center" vertical="center"/>
    </xf>
    <xf numFmtId="0" fontId="25" fillId="27" borderId="72" xfId="0" applyFont="1" applyFill="1" applyBorder="1" applyAlignment="1">
      <alignment horizontal="center" vertical="center"/>
    </xf>
    <xf numFmtId="0" fontId="20" fillId="27" borderId="17" xfId="0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 wrapText="1"/>
    </xf>
    <xf numFmtId="0" fontId="21" fillId="27" borderId="28" xfId="0" applyFont="1" applyFill="1" applyBorder="1" applyAlignment="1">
      <alignment horizontal="center"/>
    </xf>
    <xf numFmtId="0" fontId="21" fillId="27" borderId="30" xfId="0" applyFont="1" applyFill="1" applyBorder="1" applyAlignment="1">
      <alignment horizontal="center"/>
    </xf>
    <xf numFmtId="182" fontId="22" fillId="27" borderId="14" xfId="0" applyNumberFormat="1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30" xfId="0" applyFont="1" applyFill="1" applyBorder="1" applyAlignment="1">
      <alignment horizontal="center" vertical="center" wrapText="1"/>
    </xf>
    <xf numFmtId="0" fontId="20" fillId="27" borderId="45" xfId="0" applyFont="1" applyFill="1" applyBorder="1" applyAlignment="1">
      <alignment horizontal="center" vertical="center" wrapText="1"/>
    </xf>
    <xf numFmtId="0" fontId="25" fillId="27" borderId="2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24" fillId="27" borderId="12" xfId="67" applyFont="1" applyFill="1" applyBorder="1" applyAlignment="1">
      <alignment horizontal="left" vertical="center"/>
      <protection/>
    </xf>
    <xf numFmtId="182" fontId="25" fillId="27" borderId="24" xfId="0" applyNumberFormat="1" applyFont="1" applyFill="1" applyBorder="1" applyAlignment="1">
      <alignment horizontal="left"/>
    </xf>
    <xf numFmtId="182" fontId="25" fillId="27" borderId="12" xfId="0" applyNumberFormat="1" applyFont="1" applyFill="1" applyBorder="1" applyAlignment="1">
      <alignment horizontal="left"/>
    </xf>
    <xf numFmtId="0" fontId="25" fillId="27" borderId="25" xfId="0" applyFont="1" applyFill="1" applyBorder="1" applyAlignment="1">
      <alignment horizontal="left" vertical="center"/>
    </xf>
    <xf numFmtId="0" fontId="24" fillId="27" borderId="24" xfId="67" applyFont="1" applyFill="1" applyBorder="1" applyAlignment="1">
      <alignment horizontal="left" vertical="center"/>
      <protection/>
    </xf>
    <xf numFmtId="0" fontId="24" fillId="27" borderId="24" xfId="0" applyFont="1" applyFill="1" applyBorder="1" applyAlignment="1">
      <alignment horizontal="left" vertical="center"/>
    </xf>
    <xf numFmtId="180" fontId="20" fillId="27" borderId="14" xfId="0" applyNumberFormat="1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/>
    </xf>
    <xf numFmtId="0" fontId="20" fillId="27" borderId="0" xfId="0" applyFont="1" applyFill="1" applyBorder="1" applyAlignment="1">
      <alignment horizontal="center" vertical="center" wrapText="1"/>
    </xf>
    <xf numFmtId="180" fontId="20" fillId="27" borderId="28" xfId="0" applyNumberFormat="1" applyFont="1" applyFill="1" applyBorder="1" applyAlignment="1">
      <alignment horizontal="center" vertical="center" wrapText="1"/>
    </xf>
    <xf numFmtId="0" fontId="20" fillId="27" borderId="58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4" fillId="27" borderId="45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vertical="center" wrapText="1"/>
    </xf>
    <xf numFmtId="181" fontId="38" fillId="0" borderId="39" xfId="0" applyNumberFormat="1" applyFont="1" applyBorder="1" applyAlignment="1">
      <alignment horizontal="center" vertical="center"/>
    </xf>
    <xf numFmtId="181" fontId="20" fillId="0" borderId="39" xfId="0" applyNumberFormat="1" applyFont="1" applyBorder="1" applyAlignment="1">
      <alignment horizontal="center" vertical="center"/>
    </xf>
    <xf numFmtId="182" fontId="25" fillId="27" borderId="54" xfId="0" applyNumberFormat="1" applyFont="1" applyFill="1" applyBorder="1" applyAlignment="1">
      <alignment horizontal="left"/>
    </xf>
    <xf numFmtId="0" fontId="25" fillId="27" borderId="33" xfId="0" applyFont="1" applyFill="1" applyBorder="1" applyAlignment="1">
      <alignment horizontal="left" vertical="center"/>
    </xf>
    <xf numFmtId="0" fontId="22" fillId="27" borderId="68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39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9" xfId="0" applyFont="1" applyBorder="1" applyAlignment="1">
      <alignment horizontal="left" vertical="top" wrapText="1"/>
    </xf>
    <xf numFmtId="180" fontId="24" fillId="0" borderId="0" xfId="0" applyNumberFormat="1" applyFont="1" applyBorder="1" applyAlignment="1">
      <alignment horizontal="center"/>
    </xf>
    <xf numFmtId="0" fontId="25" fillId="27" borderId="72" xfId="67" applyFont="1" applyFill="1" applyBorder="1" applyAlignment="1">
      <alignment horizontal="center" vertical="center"/>
      <protection/>
    </xf>
    <xf numFmtId="0" fontId="21" fillId="27" borderId="39" xfId="0" applyFont="1" applyFill="1" applyBorder="1" applyAlignment="1">
      <alignment horizontal="center"/>
    </xf>
    <xf numFmtId="0" fontId="21" fillId="27" borderId="61" xfId="0" applyFont="1" applyFill="1" applyBorder="1" applyAlignment="1">
      <alignment horizontal="center"/>
    </xf>
    <xf numFmtId="0" fontId="21" fillId="27" borderId="28" xfId="0" applyFont="1" applyFill="1" applyBorder="1" applyAlignment="1">
      <alignment horizontal="center"/>
    </xf>
    <xf numFmtId="0" fontId="21" fillId="27" borderId="30" xfId="0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 vertical="center" wrapText="1"/>
    </xf>
    <xf numFmtId="0" fontId="25" fillId="27" borderId="2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25" fillId="27" borderId="49" xfId="0" applyFont="1" applyFill="1" applyBorder="1" applyAlignment="1">
      <alignment horizontal="left" vertical="center" wrapText="1"/>
    </xf>
    <xf numFmtId="182" fontId="21" fillId="27" borderId="20" xfId="0" applyNumberFormat="1" applyFont="1" applyFill="1" applyBorder="1" applyAlignment="1">
      <alignment horizontal="center"/>
    </xf>
    <xf numFmtId="182" fontId="21" fillId="27" borderId="76" xfId="0" applyNumberFormat="1" applyFont="1" applyFill="1" applyBorder="1" applyAlignment="1">
      <alignment horizontal="center"/>
    </xf>
    <xf numFmtId="182" fontId="21" fillId="27" borderId="23" xfId="0" applyNumberFormat="1" applyFont="1" applyFill="1" applyBorder="1" applyAlignment="1">
      <alignment horizontal="center"/>
    </xf>
    <xf numFmtId="44" fontId="21" fillId="27" borderId="52" xfId="55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left" vertical="center"/>
    </xf>
    <xf numFmtId="44" fontId="21" fillId="27" borderId="20" xfId="55" applyFont="1" applyFill="1" applyBorder="1" applyAlignment="1">
      <alignment horizontal="center" vertical="center" wrapText="1"/>
    </xf>
    <xf numFmtId="44" fontId="21" fillId="27" borderId="76" xfId="55" applyFont="1" applyFill="1" applyBorder="1" applyAlignment="1">
      <alignment horizontal="center" vertical="center" wrapText="1"/>
    </xf>
    <xf numFmtId="182" fontId="25" fillId="27" borderId="59" xfId="0" applyNumberFormat="1" applyFont="1" applyFill="1" applyBorder="1" applyAlignment="1">
      <alignment horizontal="left"/>
    </xf>
    <xf numFmtId="0" fontId="25" fillId="27" borderId="33" xfId="0" applyFont="1" applyFill="1" applyBorder="1" applyAlignment="1">
      <alignment horizontal="left" vertical="center"/>
    </xf>
    <xf numFmtId="0" fontId="24" fillId="27" borderId="73" xfId="0" applyFont="1" applyFill="1" applyBorder="1" applyAlignment="1">
      <alignment horizontal="left" vertical="center"/>
    </xf>
    <xf numFmtId="0" fontId="24" fillId="27" borderId="58" xfId="0" applyFont="1" applyFill="1" applyBorder="1" applyAlignment="1">
      <alignment horizontal="left" vertical="center" wrapText="1"/>
    </xf>
    <xf numFmtId="0" fontId="25" fillId="27" borderId="59" xfId="0" applyFont="1" applyFill="1" applyBorder="1" applyAlignment="1">
      <alignment horizontal="left" vertical="center"/>
    </xf>
    <xf numFmtId="0" fontId="24" fillId="27" borderId="13" xfId="0" applyFont="1" applyFill="1" applyBorder="1" applyAlignment="1">
      <alignment/>
    </xf>
    <xf numFmtId="183" fontId="22" fillId="27" borderId="45" xfId="0" applyNumberFormat="1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left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5" fillId="26" borderId="49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/>
    </xf>
    <xf numFmtId="0" fontId="24" fillId="26" borderId="12" xfId="0" applyFont="1" applyFill="1" applyBorder="1" applyAlignment="1">
      <alignment horizontal="left"/>
    </xf>
    <xf numFmtId="0" fontId="24" fillId="26" borderId="49" xfId="0" applyFont="1" applyFill="1" applyBorder="1" applyAlignment="1">
      <alignment horizontal="left"/>
    </xf>
    <xf numFmtId="44" fontId="25" fillId="27" borderId="12" xfId="55" applyFont="1" applyFill="1" applyBorder="1" applyAlignment="1">
      <alignment horizontal="left" vertical="center" wrapText="1"/>
    </xf>
    <xf numFmtId="44" fontId="25" fillId="27" borderId="58" xfId="55" applyFont="1" applyFill="1" applyBorder="1" applyAlignment="1">
      <alignment horizontal="left" vertical="center" wrapText="1"/>
    </xf>
    <xf numFmtId="183" fontId="42" fillId="27" borderId="59" xfId="55" applyNumberFormat="1" applyFont="1" applyFill="1" applyBorder="1" applyAlignment="1">
      <alignment horizontal="center" vertical="center" wrapText="1"/>
    </xf>
    <xf numFmtId="183" fontId="42" fillId="27" borderId="12" xfId="55" applyNumberFormat="1" applyFont="1" applyFill="1" applyBorder="1" applyAlignment="1">
      <alignment horizontal="center" vertical="center" wrapText="1"/>
    </xf>
    <xf numFmtId="183" fontId="42" fillId="27" borderId="49" xfId="55" applyNumberFormat="1" applyFont="1" applyFill="1" applyBorder="1" applyAlignment="1">
      <alignment horizontal="center" vertical="center" wrapText="1"/>
    </xf>
    <xf numFmtId="44" fontId="25" fillId="27" borderId="25" xfId="55" applyFont="1" applyFill="1" applyBorder="1" applyAlignment="1">
      <alignment horizontal="left" vertical="center" wrapText="1"/>
    </xf>
    <xf numFmtId="183" fontId="42" fillId="27" borderId="25" xfId="55" applyNumberFormat="1" applyFont="1" applyFill="1" applyBorder="1" applyAlignment="1">
      <alignment horizontal="center" vertical="center" wrapText="1"/>
    </xf>
    <xf numFmtId="183" fontId="42" fillId="27" borderId="36" xfId="55" applyNumberFormat="1" applyFont="1" applyFill="1" applyBorder="1" applyAlignment="1">
      <alignment horizontal="center" vertical="center" wrapText="1"/>
    </xf>
    <xf numFmtId="0" fontId="24" fillId="27" borderId="12" xfId="67" applyFont="1" applyFill="1" applyBorder="1" applyAlignment="1">
      <alignment horizontal="left" vertical="center"/>
      <protection/>
    </xf>
    <xf numFmtId="0" fontId="24" fillId="27" borderId="49" xfId="67" applyFont="1" applyFill="1" applyBorder="1" applyAlignment="1">
      <alignment horizontal="left" vertical="center"/>
      <protection/>
    </xf>
    <xf numFmtId="0" fontId="20" fillId="0" borderId="0" xfId="0" applyFont="1" applyAlignment="1">
      <alignment horizont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45" xfId="0" applyNumberFormat="1" applyFont="1" applyBorder="1" applyAlignment="1">
      <alignment horizontal="center" vertical="center" wrapText="1"/>
    </xf>
    <xf numFmtId="182" fontId="20" fillId="24" borderId="20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180" fontId="21" fillId="22" borderId="28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180" fontId="21" fillId="24" borderId="28" xfId="0" applyNumberFormat="1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180" fontId="21" fillId="7" borderId="28" xfId="0" applyNumberFormat="1" applyFont="1" applyFill="1" applyBorder="1" applyAlignment="1">
      <alignment horizontal="center" vertical="center" wrapText="1"/>
    </xf>
    <xf numFmtId="180" fontId="20" fillId="4" borderId="28" xfId="0" applyNumberFormat="1" applyFont="1" applyFill="1" applyBorder="1" applyAlignment="1">
      <alignment horizontal="center" vertical="center" wrapText="1"/>
    </xf>
    <xf numFmtId="180" fontId="20" fillId="4" borderId="45" xfId="0" applyNumberFormat="1" applyFont="1" applyFill="1" applyBorder="1" applyAlignment="1">
      <alignment horizontal="center" vertical="center" wrapText="1"/>
    </xf>
    <xf numFmtId="4" fontId="20" fillId="7" borderId="28" xfId="0" applyNumberFormat="1" applyFont="1" applyFill="1" applyBorder="1" applyAlignment="1">
      <alignment horizontal="center" vertical="center" wrapText="1"/>
    </xf>
    <xf numFmtId="4" fontId="20" fillId="24" borderId="28" xfId="0" applyNumberFormat="1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182" fontId="25" fillId="25" borderId="24" xfId="0" applyNumberFormat="1" applyFont="1" applyFill="1" applyBorder="1" applyAlignment="1">
      <alignment horizontal="left" vertical="top" wrapText="1"/>
    </xf>
    <xf numFmtId="182" fontId="25" fillId="25" borderId="12" xfId="0" applyNumberFormat="1" applyFont="1" applyFill="1" applyBorder="1" applyAlignment="1">
      <alignment horizontal="left" vertical="top"/>
    </xf>
    <xf numFmtId="0" fontId="20" fillId="4" borderId="22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5" fillId="30" borderId="24" xfId="67" applyFont="1" applyFill="1" applyBorder="1" applyAlignment="1">
      <alignment horizontal="left"/>
      <protection/>
    </xf>
    <xf numFmtId="0" fontId="25" fillId="30" borderId="12" xfId="67" applyFont="1" applyFill="1" applyBorder="1" applyAlignment="1">
      <alignment horizontal="left"/>
      <protection/>
    </xf>
    <xf numFmtId="182" fontId="22" fillId="7" borderId="28" xfId="0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44" fontId="21" fillId="22" borderId="20" xfId="55" applyFont="1" applyFill="1" applyBorder="1" applyAlignment="1">
      <alignment horizontal="center" vertical="center" wrapText="1"/>
    </xf>
    <xf numFmtId="44" fontId="21" fillId="22" borderId="76" xfId="55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76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4" fontId="20" fillId="4" borderId="28" xfId="0" applyNumberFormat="1" applyFont="1" applyFill="1" applyBorder="1" applyAlignment="1">
      <alignment horizontal="center" vertical="center" wrapText="1"/>
    </xf>
    <xf numFmtId="4" fontId="20" fillId="4" borderId="30" xfId="0" applyNumberFormat="1" applyFont="1" applyFill="1" applyBorder="1" applyAlignment="1">
      <alignment horizontal="center" vertical="center" wrapText="1"/>
    </xf>
    <xf numFmtId="4" fontId="20" fillId="4" borderId="45" xfId="0" applyNumberFormat="1" applyFont="1" applyFill="1" applyBorder="1" applyAlignment="1">
      <alignment horizontal="center" vertical="center" wrapText="1"/>
    </xf>
    <xf numFmtId="0" fontId="24" fillId="30" borderId="12" xfId="67" applyFont="1" applyFill="1" applyBorder="1" applyAlignment="1">
      <alignment horizontal="left" vertical="center"/>
      <protection/>
    </xf>
    <xf numFmtId="0" fontId="24" fillId="7" borderId="49" xfId="67" applyFont="1" applyFill="1" applyBorder="1" applyAlignment="1">
      <alignment horizontal="left" vertical="center"/>
      <protection/>
    </xf>
    <xf numFmtId="44" fontId="21" fillId="22" borderId="23" xfId="55" applyFont="1" applyFill="1" applyBorder="1" applyAlignment="1">
      <alignment horizontal="center" vertical="center" wrapText="1"/>
    </xf>
    <xf numFmtId="180" fontId="21" fillId="4" borderId="28" xfId="0" applyNumberFormat="1" applyFont="1" applyFill="1" applyBorder="1" applyAlignment="1">
      <alignment horizontal="center" vertical="center" wrapText="1"/>
    </xf>
    <xf numFmtId="180" fontId="21" fillId="4" borderId="30" xfId="0" applyNumberFormat="1" applyFont="1" applyFill="1" applyBorder="1" applyAlignment="1">
      <alignment horizontal="center" vertical="center" wrapText="1"/>
    </xf>
    <xf numFmtId="180" fontId="21" fillId="4" borderId="45" xfId="0" applyNumberFormat="1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5" fillId="4" borderId="49" xfId="0" applyFont="1" applyFill="1" applyBorder="1" applyAlignment="1">
      <alignment horizontal="left" vertical="center" wrapText="1"/>
    </xf>
    <xf numFmtId="182" fontId="20" fillId="22" borderId="28" xfId="0" applyNumberFormat="1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/>
    </xf>
    <xf numFmtId="0" fontId="21" fillId="4" borderId="7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180" fontId="20" fillId="31" borderId="28" xfId="0" applyNumberFormat="1" applyFont="1" applyFill="1" applyBorder="1" applyAlignment="1">
      <alignment horizontal="center"/>
    </xf>
    <xf numFmtId="180" fontId="20" fillId="31" borderId="30" xfId="0" applyNumberFormat="1" applyFont="1" applyFill="1" applyBorder="1" applyAlignment="1">
      <alignment horizontal="center"/>
    </xf>
    <xf numFmtId="180" fontId="20" fillId="31" borderId="31" xfId="0" applyNumberFormat="1" applyFont="1" applyFill="1" applyBorder="1" applyAlignment="1">
      <alignment horizontal="center"/>
    </xf>
    <xf numFmtId="180" fontId="20" fillId="31" borderId="48" xfId="0" applyNumberFormat="1" applyFont="1" applyFill="1" applyBorder="1" applyAlignment="1">
      <alignment horizontal="center"/>
    </xf>
    <xf numFmtId="180" fontId="20" fillId="31" borderId="58" xfId="0" applyNumberFormat="1" applyFont="1" applyFill="1" applyBorder="1" applyAlignment="1">
      <alignment horizontal="center"/>
    </xf>
    <xf numFmtId="0" fontId="21" fillId="22" borderId="20" xfId="0" applyFont="1" applyFill="1" applyBorder="1" applyAlignment="1">
      <alignment horizontal="center"/>
    </xf>
    <xf numFmtId="0" fontId="21" fillId="22" borderId="76" xfId="0" applyFont="1" applyFill="1" applyBorder="1" applyAlignment="1">
      <alignment horizontal="center"/>
    </xf>
    <xf numFmtId="0" fontId="21" fillId="22" borderId="23" xfId="0" applyFont="1" applyFill="1" applyBorder="1" applyAlignment="1">
      <alignment horizontal="center"/>
    </xf>
    <xf numFmtId="0" fontId="24" fillId="25" borderId="24" xfId="0" applyFont="1" applyFill="1" applyBorder="1" applyAlignment="1">
      <alignment horizontal="left"/>
    </xf>
    <xf numFmtId="0" fontId="24" fillId="25" borderId="12" xfId="0" applyFont="1" applyFill="1" applyBorder="1" applyAlignment="1">
      <alignment horizontal="left"/>
    </xf>
    <xf numFmtId="0" fontId="24" fillId="25" borderId="49" xfId="0" applyFont="1" applyFill="1" applyBorder="1" applyAlignment="1">
      <alignment horizontal="left"/>
    </xf>
    <xf numFmtId="0" fontId="24" fillId="25" borderId="24" xfId="0" applyFont="1" applyFill="1" applyBorder="1" applyAlignment="1">
      <alignment horizontal="left" wrapText="1"/>
    </xf>
    <xf numFmtId="0" fontId="24" fillId="25" borderId="12" xfId="0" applyFont="1" applyFill="1" applyBorder="1" applyAlignment="1">
      <alignment horizontal="left" wrapText="1"/>
    </xf>
    <xf numFmtId="0" fontId="24" fillId="25" borderId="49" xfId="0" applyFont="1" applyFill="1" applyBorder="1" applyAlignment="1">
      <alignment horizontal="left" wrapText="1"/>
    </xf>
    <xf numFmtId="0" fontId="20" fillId="31" borderId="17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76" xfId="0" applyFont="1" applyFill="1" applyBorder="1" applyAlignment="1">
      <alignment horizontal="center" vertical="center" wrapText="1"/>
    </xf>
    <xf numFmtId="0" fontId="20" fillId="31" borderId="23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4" fillId="30" borderId="13" xfId="67" applyFont="1" applyFill="1" applyBorder="1" applyAlignment="1">
      <alignment horizontal="left" vertical="center"/>
      <protection/>
    </xf>
    <xf numFmtId="0" fontId="20" fillId="22" borderId="17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 wrapText="1"/>
    </xf>
    <xf numFmtId="0" fontId="20" fillId="22" borderId="18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 wrapText="1"/>
    </xf>
    <xf numFmtId="0" fontId="20" fillId="22" borderId="76" xfId="0" applyFont="1" applyFill="1" applyBorder="1" applyAlignment="1">
      <alignment horizontal="center" vertical="center" wrapText="1"/>
    </xf>
    <xf numFmtId="0" fontId="20" fillId="22" borderId="23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center" vertical="center" wrapText="1"/>
    </xf>
    <xf numFmtId="0" fontId="20" fillId="22" borderId="30" xfId="0" applyFont="1" applyFill="1" applyBorder="1" applyAlignment="1">
      <alignment horizontal="center" vertical="center" wrapText="1"/>
    </xf>
    <xf numFmtId="0" fontId="20" fillId="22" borderId="45" xfId="0" applyFont="1" applyFill="1" applyBorder="1" applyAlignment="1">
      <alignment horizontal="center" vertical="center" wrapText="1"/>
    </xf>
    <xf numFmtId="0" fontId="24" fillId="31" borderId="17" xfId="0" applyFont="1" applyFill="1" applyBorder="1" applyAlignment="1">
      <alignment horizontal="center" vertical="center" wrapText="1"/>
    </xf>
    <xf numFmtId="0" fontId="24" fillId="31" borderId="19" xfId="0" applyFont="1" applyFill="1" applyBorder="1" applyAlignment="1">
      <alignment horizontal="center" vertical="center" wrapText="1"/>
    </xf>
    <xf numFmtId="0" fontId="24" fillId="31" borderId="18" xfId="0" applyFont="1" applyFill="1" applyBorder="1" applyAlignment="1">
      <alignment horizontal="center" vertical="center" wrapText="1"/>
    </xf>
    <xf numFmtId="0" fontId="21" fillId="31" borderId="28" xfId="0" applyFont="1" applyFill="1" applyBorder="1" applyAlignment="1">
      <alignment horizontal="center"/>
    </xf>
    <xf numFmtId="0" fontId="21" fillId="31" borderId="30" xfId="0" applyFont="1" applyFill="1" applyBorder="1" applyAlignment="1">
      <alignment horizontal="center"/>
    </xf>
    <xf numFmtId="0" fontId="21" fillId="31" borderId="45" xfId="0" applyFont="1" applyFill="1" applyBorder="1" applyAlignment="1">
      <alignment horizontal="center"/>
    </xf>
    <xf numFmtId="0" fontId="25" fillId="7" borderId="32" xfId="0" applyFont="1" applyFill="1" applyBorder="1" applyAlignment="1">
      <alignment horizontal="left" vertical="center"/>
    </xf>
    <xf numFmtId="0" fontId="25" fillId="7" borderId="25" xfId="0" applyFont="1" applyFill="1" applyBorder="1" applyAlignment="1">
      <alignment horizontal="left" vertical="center"/>
    </xf>
    <xf numFmtId="0" fontId="20" fillId="31" borderId="22" xfId="0" applyFont="1" applyFill="1" applyBorder="1" applyAlignment="1">
      <alignment horizontal="center"/>
    </xf>
    <xf numFmtId="0" fontId="20" fillId="31" borderId="15" xfId="0" applyFont="1" applyFill="1" applyBorder="1" applyAlignment="1">
      <alignment horizontal="center"/>
    </xf>
    <xf numFmtId="0" fontId="20" fillId="31" borderId="22" xfId="0" applyFont="1" applyFill="1" applyBorder="1" applyAlignment="1">
      <alignment horizontal="center" vertical="center" wrapText="1"/>
    </xf>
    <xf numFmtId="0" fontId="20" fillId="31" borderId="15" xfId="0" applyFont="1" applyFill="1" applyBorder="1" applyAlignment="1">
      <alignment horizontal="center" vertical="center" wrapText="1"/>
    </xf>
    <xf numFmtId="0" fontId="20" fillId="31" borderId="73" xfId="0" applyFont="1" applyFill="1" applyBorder="1" applyAlignment="1">
      <alignment horizontal="center"/>
    </xf>
    <xf numFmtId="0" fontId="20" fillId="31" borderId="58" xfId="0" applyFont="1" applyFill="1" applyBorder="1" applyAlignment="1">
      <alignment horizontal="center"/>
    </xf>
    <xf numFmtId="0" fontId="24" fillId="25" borderId="33" xfId="0" applyFont="1" applyFill="1" applyBorder="1" applyAlignment="1">
      <alignment horizontal="left"/>
    </xf>
    <xf numFmtId="0" fontId="24" fillId="25" borderId="25" xfId="0" applyFont="1" applyFill="1" applyBorder="1" applyAlignment="1">
      <alignment horizontal="left"/>
    </xf>
    <xf numFmtId="0" fontId="24" fillId="25" borderId="36" xfId="0" applyFont="1" applyFill="1" applyBorder="1" applyAlignment="1">
      <alignment horizontal="left"/>
    </xf>
    <xf numFmtId="0" fontId="25" fillId="22" borderId="24" xfId="0" applyFont="1" applyFill="1" applyBorder="1" applyAlignment="1">
      <alignment horizontal="left" wrapText="1"/>
    </xf>
    <xf numFmtId="0" fontId="25" fillId="25" borderId="12" xfId="0" applyFont="1" applyFill="1" applyBorder="1" applyAlignment="1">
      <alignment horizontal="left" wrapText="1"/>
    </xf>
    <xf numFmtId="0" fontId="25" fillId="25" borderId="49" xfId="0" applyFont="1" applyFill="1" applyBorder="1" applyAlignment="1">
      <alignment horizontal="left" wrapText="1"/>
    </xf>
    <xf numFmtId="44" fontId="25" fillId="22" borderId="48" xfId="55" applyFont="1" applyFill="1" applyBorder="1" applyAlignment="1">
      <alignment horizontal="left" vertical="center" wrapText="1"/>
    </xf>
    <xf numFmtId="44" fontId="25" fillId="22" borderId="58" xfId="55" applyFont="1" applyFill="1" applyBorder="1" applyAlignment="1">
      <alignment horizontal="left" vertical="center" wrapText="1"/>
    </xf>
    <xf numFmtId="44" fontId="25" fillId="22" borderId="59" xfId="55" applyFont="1" applyFill="1" applyBorder="1" applyAlignment="1">
      <alignment horizontal="left" vertical="center" wrapText="1"/>
    </xf>
    <xf numFmtId="182" fontId="22" fillId="31" borderId="20" xfId="0" applyNumberFormat="1" applyFont="1" applyFill="1" applyBorder="1" applyAlignment="1">
      <alignment horizontal="center" vertical="center" wrapText="1"/>
    </xf>
    <xf numFmtId="0" fontId="22" fillId="31" borderId="61" xfId="0" applyFont="1" applyFill="1" applyBorder="1" applyAlignment="1">
      <alignment horizontal="center" vertical="center" wrapText="1"/>
    </xf>
    <xf numFmtId="4" fontId="20" fillId="22" borderId="28" xfId="0" applyNumberFormat="1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182" fontId="21" fillId="7" borderId="20" xfId="0" applyNumberFormat="1" applyFont="1" applyFill="1" applyBorder="1" applyAlignment="1">
      <alignment horizontal="center"/>
    </xf>
    <xf numFmtId="182" fontId="21" fillId="7" borderId="76" xfId="0" applyNumberFormat="1" applyFont="1" applyFill="1" applyBorder="1" applyAlignment="1">
      <alignment horizontal="center"/>
    </xf>
    <xf numFmtId="182" fontId="21" fillId="7" borderId="23" xfId="0" applyNumberFormat="1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76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left" vertical="center" wrapText="1"/>
    </xf>
    <xf numFmtId="0" fontId="25" fillId="7" borderId="12" xfId="0" applyFont="1" applyFill="1" applyBorder="1" applyAlignment="1">
      <alignment horizontal="left" vertical="center" wrapText="1"/>
    </xf>
    <xf numFmtId="0" fontId="25" fillId="7" borderId="24" xfId="0" applyFont="1" applyFill="1" applyBorder="1" applyAlignment="1">
      <alignment horizontal="left" vertical="center" wrapText="1"/>
    </xf>
    <xf numFmtId="0" fontId="24" fillId="25" borderId="33" xfId="0" applyFont="1" applyFill="1" applyBorder="1" applyAlignment="1">
      <alignment horizontal="left" wrapText="1"/>
    </xf>
    <xf numFmtId="0" fontId="24" fillId="25" borderId="25" xfId="0" applyFont="1" applyFill="1" applyBorder="1" applyAlignment="1">
      <alignment horizontal="left" wrapText="1"/>
    </xf>
    <xf numFmtId="0" fontId="24" fillId="25" borderId="36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4" fillId="25" borderId="21" xfId="0" applyFont="1" applyFill="1" applyBorder="1" applyAlignment="1">
      <alignment horizontal="left" wrapText="1"/>
    </xf>
    <xf numFmtId="180" fontId="20" fillId="31" borderId="45" xfId="0" applyNumberFormat="1" applyFont="1" applyFill="1" applyBorder="1" applyAlignment="1">
      <alignment horizontal="center"/>
    </xf>
    <xf numFmtId="182" fontId="22" fillId="31" borderId="28" xfId="0" applyNumberFormat="1" applyFont="1" applyFill="1" applyBorder="1" applyAlignment="1">
      <alignment horizontal="center" vertical="center" wrapText="1"/>
    </xf>
    <xf numFmtId="0" fontId="22" fillId="31" borderId="18" xfId="0" applyFont="1" applyFill="1" applyBorder="1" applyAlignment="1">
      <alignment horizontal="center" vertical="center" wrapText="1"/>
    </xf>
    <xf numFmtId="0" fontId="20" fillId="31" borderId="28" xfId="0" applyFont="1" applyFill="1" applyBorder="1" applyAlignment="1">
      <alignment horizontal="center"/>
    </xf>
    <xf numFmtId="0" fontId="20" fillId="31" borderId="30" xfId="0" applyFont="1" applyFill="1" applyBorder="1" applyAlignment="1">
      <alignment horizontal="center"/>
    </xf>
    <xf numFmtId="0" fontId="20" fillId="31" borderId="45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left" vertical="center" wrapText="1"/>
    </xf>
    <xf numFmtId="44" fontId="25" fillId="22" borderId="13" xfId="55" applyFont="1" applyFill="1" applyBorder="1" applyAlignment="1">
      <alignment horizontal="left" vertical="center" wrapText="1"/>
    </xf>
    <xf numFmtId="44" fontId="25" fillId="22" borderId="12" xfId="55" applyFont="1" applyFill="1" applyBorder="1" applyAlignment="1">
      <alignment horizontal="left" vertical="center" wrapText="1"/>
    </xf>
    <xf numFmtId="44" fontId="25" fillId="22" borderId="49" xfId="55" applyFont="1" applyFill="1" applyBorder="1" applyAlignment="1">
      <alignment horizontal="left" vertical="center" wrapText="1"/>
    </xf>
    <xf numFmtId="180" fontId="20" fillId="31" borderId="83" xfId="0" applyNumberFormat="1" applyFont="1" applyFill="1" applyBorder="1" applyAlignment="1">
      <alignment horizontal="center"/>
    </xf>
    <xf numFmtId="0" fontId="21" fillId="31" borderId="20" xfId="0" applyFont="1" applyFill="1" applyBorder="1" applyAlignment="1">
      <alignment horizontal="center"/>
    </xf>
    <xf numFmtId="0" fontId="21" fillId="31" borderId="76" xfId="0" applyFont="1" applyFill="1" applyBorder="1" applyAlignment="1">
      <alignment horizontal="center"/>
    </xf>
    <xf numFmtId="0" fontId="21" fillId="31" borderId="23" xfId="0" applyFont="1" applyFill="1" applyBorder="1" applyAlignment="1">
      <alignment horizontal="center"/>
    </xf>
    <xf numFmtId="0" fontId="20" fillId="31" borderId="83" xfId="0" applyFont="1" applyFill="1" applyBorder="1" applyAlignment="1">
      <alignment horizontal="center"/>
    </xf>
    <xf numFmtId="0" fontId="24" fillId="4" borderId="33" xfId="0" applyFont="1" applyFill="1" applyBorder="1" applyAlignment="1">
      <alignment horizontal="left" vertical="center" wrapText="1"/>
    </xf>
    <xf numFmtId="44" fontId="21" fillId="22" borderId="28" xfId="55" applyFont="1" applyFill="1" applyBorder="1" applyAlignment="1">
      <alignment horizontal="center" vertical="center" wrapText="1"/>
    </xf>
    <xf numFmtId="44" fontId="21" fillId="22" borderId="30" xfId="55" applyFont="1" applyFill="1" applyBorder="1" applyAlignment="1">
      <alignment horizontal="center" vertical="center" wrapText="1"/>
    </xf>
    <xf numFmtId="44" fontId="21" fillId="22" borderId="50" xfId="55" applyFont="1" applyFill="1" applyBorder="1" applyAlignment="1">
      <alignment horizontal="center" vertical="center" wrapText="1"/>
    </xf>
    <xf numFmtId="44" fontId="21" fillId="22" borderId="51" xfId="55" applyFont="1" applyFill="1" applyBorder="1" applyAlignment="1">
      <alignment horizontal="center" vertical="center" wrapText="1"/>
    </xf>
    <xf numFmtId="44" fontId="21" fillId="22" borderId="52" xfId="55" applyFont="1" applyFill="1" applyBorder="1" applyAlignment="1">
      <alignment horizontal="center" vertical="center" wrapText="1"/>
    </xf>
    <xf numFmtId="182" fontId="24" fillId="25" borderId="24" xfId="0" applyNumberFormat="1" applyFont="1" applyFill="1" applyBorder="1" applyAlignment="1">
      <alignment horizontal="left" wrapText="1"/>
    </xf>
    <xf numFmtId="182" fontId="24" fillId="25" borderId="12" xfId="0" applyNumberFormat="1" applyFont="1" applyFill="1" applyBorder="1" applyAlignment="1">
      <alignment horizontal="left" wrapText="1"/>
    </xf>
    <xf numFmtId="182" fontId="24" fillId="25" borderId="24" xfId="0" applyNumberFormat="1" applyFont="1" applyFill="1" applyBorder="1" applyAlignment="1">
      <alignment horizontal="left" vertical="top" wrapText="1"/>
    </xf>
    <xf numFmtId="182" fontId="24" fillId="25" borderId="12" xfId="0" applyNumberFormat="1" applyFont="1" applyFill="1" applyBorder="1" applyAlignment="1">
      <alignment horizontal="left" vertical="top" wrapText="1"/>
    </xf>
    <xf numFmtId="182" fontId="24" fillId="25" borderId="49" xfId="0" applyNumberFormat="1" applyFont="1" applyFill="1" applyBorder="1" applyAlignment="1">
      <alignment horizontal="left" vertical="top" wrapText="1"/>
    </xf>
    <xf numFmtId="182" fontId="21" fillId="7" borderId="50" xfId="0" applyNumberFormat="1" applyFont="1" applyFill="1" applyBorder="1" applyAlignment="1">
      <alignment horizontal="center"/>
    </xf>
    <xf numFmtId="182" fontId="21" fillId="7" borderId="51" xfId="0" applyNumberFormat="1" applyFont="1" applyFill="1" applyBorder="1" applyAlignment="1">
      <alignment horizontal="center"/>
    </xf>
    <xf numFmtId="182" fontId="21" fillId="7" borderId="52" xfId="0" applyNumberFormat="1" applyFont="1" applyFill="1" applyBorder="1" applyAlignment="1">
      <alignment horizontal="center"/>
    </xf>
    <xf numFmtId="0" fontId="25" fillId="4" borderId="54" xfId="0" applyFont="1" applyFill="1" applyBorder="1" applyAlignment="1">
      <alignment horizontal="left" vertical="center" wrapText="1"/>
    </xf>
    <xf numFmtId="0" fontId="25" fillId="4" borderId="53" xfId="0" applyFont="1" applyFill="1" applyBorder="1" applyAlignment="1">
      <alignment horizontal="left" vertical="center" wrapText="1"/>
    </xf>
    <xf numFmtId="0" fontId="21" fillId="4" borderId="50" xfId="0" applyFont="1" applyFill="1" applyBorder="1" applyAlignment="1">
      <alignment horizontal="center"/>
    </xf>
    <xf numFmtId="0" fontId="21" fillId="4" borderId="51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center"/>
    </xf>
    <xf numFmtId="180" fontId="20" fillId="31" borderId="14" xfId="0" applyNumberFormat="1" applyFont="1" applyFill="1" applyBorder="1" applyAlignment="1">
      <alignment horizontal="center"/>
    </xf>
    <xf numFmtId="0" fontId="21" fillId="22" borderId="50" xfId="0" applyFont="1" applyFill="1" applyBorder="1" applyAlignment="1">
      <alignment horizontal="center"/>
    </xf>
    <xf numFmtId="0" fontId="21" fillId="22" borderId="51" xfId="0" applyFont="1" applyFill="1" applyBorder="1" applyAlignment="1">
      <alignment horizontal="center"/>
    </xf>
    <xf numFmtId="0" fontId="21" fillId="22" borderId="52" xfId="0" applyFont="1" applyFill="1" applyBorder="1" applyAlignment="1">
      <alignment horizontal="center"/>
    </xf>
    <xf numFmtId="0" fontId="20" fillId="31" borderId="14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0" fontId="25" fillId="22" borderId="51" xfId="0" applyFont="1" applyFill="1" applyBorder="1" applyAlignment="1">
      <alignment horizontal="center"/>
    </xf>
    <xf numFmtId="0" fontId="25" fillId="22" borderId="52" xfId="0" applyFont="1" applyFill="1" applyBorder="1" applyAlignment="1">
      <alignment horizontal="center"/>
    </xf>
    <xf numFmtId="0" fontId="24" fillId="25" borderId="54" xfId="0" applyFont="1" applyFill="1" applyBorder="1" applyAlignment="1">
      <alignment horizontal="left" wrapText="1"/>
    </xf>
    <xf numFmtId="0" fontId="24" fillId="25" borderId="53" xfId="0" applyFont="1" applyFill="1" applyBorder="1" applyAlignment="1">
      <alignment horizontal="left" wrapText="1"/>
    </xf>
    <xf numFmtId="0" fontId="24" fillId="25" borderId="63" xfId="0" applyFont="1" applyFill="1" applyBorder="1" applyAlignment="1">
      <alignment horizontal="left" wrapText="1"/>
    </xf>
    <xf numFmtId="0" fontId="24" fillId="7" borderId="53" xfId="67" applyFont="1" applyFill="1" applyBorder="1" applyAlignment="1">
      <alignment horizontal="left" vertical="center"/>
      <protection/>
    </xf>
    <xf numFmtId="182" fontId="25" fillId="25" borderId="13" xfId="0" applyNumberFormat="1" applyFont="1" applyFill="1" applyBorder="1" applyAlignment="1">
      <alignment horizontal="left" vertical="top" wrapText="1"/>
    </xf>
    <xf numFmtId="182" fontId="25" fillId="25" borderId="21" xfId="0" applyNumberFormat="1" applyFont="1" applyFill="1" applyBorder="1" applyAlignment="1">
      <alignment horizontal="left" vertical="top"/>
    </xf>
    <xf numFmtId="0" fontId="24" fillId="25" borderId="24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25" borderId="49" xfId="0" applyFont="1" applyFill="1" applyBorder="1" applyAlignment="1">
      <alignment horizontal="center"/>
    </xf>
    <xf numFmtId="180" fontId="20" fillId="31" borderId="66" xfId="0" applyNumberFormat="1" applyFont="1" applyFill="1" applyBorder="1" applyAlignment="1">
      <alignment horizontal="center"/>
    </xf>
    <xf numFmtId="182" fontId="22" fillId="31" borderId="14" xfId="0" applyNumberFormat="1" applyFont="1" applyFill="1" applyBorder="1" applyAlignment="1">
      <alignment horizontal="center" vertical="center" wrapText="1"/>
    </xf>
    <xf numFmtId="0" fontId="22" fillId="31" borderId="14" xfId="0" applyFont="1" applyFill="1" applyBorder="1" applyAlignment="1">
      <alignment horizontal="center" vertical="center" wrapText="1"/>
    </xf>
    <xf numFmtId="0" fontId="20" fillId="31" borderId="31" xfId="0" applyFont="1" applyFill="1" applyBorder="1" applyAlignment="1">
      <alignment horizontal="center"/>
    </xf>
    <xf numFmtId="0" fontId="24" fillId="27" borderId="24" xfId="67" applyFont="1" applyFill="1" applyBorder="1" applyAlignment="1">
      <alignment horizontal="left" vertical="center"/>
      <protection/>
    </xf>
    <xf numFmtId="0" fontId="24" fillId="27" borderId="12" xfId="67" applyFont="1" applyFill="1" applyBorder="1" applyAlignment="1">
      <alignment horizontal="left" vertical="center"/>
      <protection/>
    </xf>
    <xf numFmtId="0" fontId="24" fillId="27" borderId="49" xfId="67" applyFont="1" applyFill="1" applyBorder="1" applyAlignment="1">
      <alignment horizontal="left" vertical="center"/>
      <protection/>
    </xf>
    <xf numFmtId="182" fontId="24" fillId="27" borderId="12" xfId="0" applyNumberFormat="1" applyFont="1" applyFill="1" applyBorder="1" applyAlignment="1">
      <alignment horizontal="left"/>
    </xf>
    <xf numFmtId="182" fontId="24" fillId="27" borderId="49" xfId="0" applyNumberFormat="1" applyFont="1" applyFill="1" applyBorder="1" applyAlignment="1">
      <alignment horizontal="left"/>
    </xf>
    <xf numFmtId="0" fontId="24" fillId="27" borderId="24" xfId="0" applyFont="1" applyFill="1" applyBorder="1" applyAlignment="1">
      <alignment horizontal="left" vertical="center"/>
    </xf>
    <xf numFmtId="0" fontId="24" fillId="27" borderId="12" xfId="0" applyFont="1" applyFill="1" applyBorder="1" applyAlignment="1">
      <alignment horizontal="left" vertical="center"/>
    </xf>
    <xf numFmtId="0" fontId="24" fillId="27" borderId="49" xfId="0" applyFont="1" applyFill="1" applyBorder="1" applyAlignment="1">
      <alignment horizontal="left" vertical="center"/>
    </xf>
    <xf numFmtId="44" fontId="21" fillId="27" borderId="20" xfId="55" applyFont="1" applyFill="1" applyBorder="1" applyAlignment="1">
      <alignment horizontal="center" vertical="center" wrapText="1"/>
    </xf>
    <xf numFmtId="44" fontId="21" fillId="27" borderId="76" xfId="55" applyFont="1" applyFill="1" applyBorder="1" applyAlignment="1">
      <alignment horizontal="center" vertical="center" wrapText="1"/>
    </xf>
    <xf numFmtId="44" fontId="21" fillId="27" borderId="23" xfId="55" applyFont="1" applyFill="1" applyBorder="1" applyAlignment="1">
      <alignment horizontal="center" vertical="center" wrapText="1"/>
    </xf>
    <xf numFmtId="182" fontId="25" fillId="27" borderId="24" xfId="0" applyNumberFormat="1" applyFont="1" applyFill="1" applyBorder="1" applyAlignment="1">
      <alignment horizontal="left"/>
    </xf>
    <xf numFmtId="182" fontId="25" fillId="27" borderId="12" xfId="0" applyNumberFormat="1" applyFont="1" applyFill="1" applyBorder="1" applyAlignment="1">
      <alignment horizontal="left"/>
    </xf>
    <xf numFmtId="182" fontId="25" fillId="27" borderId="49" xfId="0" applyNumberFormat="1" applyFont="1" applyFill="1" applyBorder="1" applyAlignment="1">
      <alignment horizontal="left"/>
    </xf>
    <xf numFmtId="182" fontId="24" fillId="27" borderId="24" xfId="0" applyNumberFormat="1" applyFont="1" applyFill="1" applyBorder="1" applyAlignment="1">
      <alignment horizontal="left"/>
    </xf>
    <xf numFmtId="0" fontId="20" fillId="27" borderId="39" xfId="0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 wrapText="1"/>
    </xf>
    <xf numFmtId="0" fontId="20" fillId="27" borderId="18" xfId="0" applyFont="1" applyFill="1" applyBorder="1" applyAlignment="1">
      <alignment horizontal="center" vertical="center" wrapText="1"/>
    </xf>
    <xf numFmtId="0" fontId="20" fillId="27" borderId="20" xfId="0" applyFont="1" applyFill="1" applyBorder="1" applyAlignment="1">
      <alignment horizontal="center" vertical="center" wrapText="1"/>
    </xf>
    <xf numFmtId="0" fontId="20" fillId="27" borderId="76" xfId="0" applyFont="1" applyFill="1" applyBorder="1" applyAlignment="1">
      <alignment horizontal="center" vertical="center" wrapText="1"/>
    </xf>
    <xf numFmtId="0" fontId="20" fillId="27" borderId="23" xfId="0" applyFont="1" applyFill="1" applyBorder="1" applyAlignment="1">
      <alignment horizontal="center" vertical="center" wrapText="1"/>
    </xf>
    <xf numFmtId="182" fontId="24" fillId="27" borderId="24" xfId="0" applyNumberFormat="1" applyFont="1" applyFill="1" applyBorder="1" applyAlignment="1">
      <alignment horizontal="left" vertical="top" wrapText="1"/>
    </xf>
    <xf numFmtId="182" fontId="24" fillId="27" borderId="12" xfId="0" applyNumberFormat="1" applyFont="1" applyFill="1" applyBorder="1" applyAlignment="1">
      <alignment horizontal="left" vertical="top" wrapText="1"/>
    </xf>
    <xf numFmtId="182" fontId="24" fillId="27" borderId="49" xfId="0" applyNumberFormat="1" applyFont="1" applyFill="1" applyBorder="1" applyAlignment="1">
      <alignment horizontal="left" vertical="top" wrapText="1"/>
    </xf>
    <xf numFmtId="182" fontId="24" fillId="27" borderId="24" xfId="0" applyNumberFormat="1" applyFont="1" applyFill="1" applyBorder="1" applyAlignment="1">
      <alignment horizontal="left" wrapText="1"/>
    </xf>
    <xf numFmtId="0" fontId="24" fillId="27" borderId="24" xfId="0" applyFont="1" applyFill="1" applyBorder="1" applyAlignment="1">
      <alignment horizontal="left"/>
    </xf>
    <xf numFmtId="0" fontId="24" fillId="27" borderId="12" xfId="0" applyFont="1" applyFill="1" applyBorder="1" applyAlignment="1">
      <alignment horizontal="left"/>
    </xf>
    <xf numFmtId="0" fontId="24" fillId="27" borderId="49" xfId="0" applyFont="1" applyFill="1" applyBorder="1" applyAlignment="1">
      <alignment horizontal="left"/>
    </xf>
    <xf numFmtId="0" fontId="24" fillId="27" borderId="24" xfId="0" applyFont="1" applyFill="1" applyBorder="1" applyAlignment="1">
      <alignment horizontal="left" wrapText="1"/>
    </xf>
    <xf numFmtId="0" fontId="24" fillId="27" borderId="12" xfId="0" applyFont="1" applyFill="1" applyBorder="1" applyAlignment="1">
      <alignment horizontal="left" wrapText="1"/>
    </xf>
    <xf numFmtId="0" fontId="24" fillId="27" borderId="49" xfId="0" applyFont="1" applyFill="1" applyBorder="1" applyAlignment="1">
      <alignment horizontal="left" wrapText="1"/>
    </xf>
    <xf numFmtId="182" fontId="24" fillId="27" borderId="73" xfId="0" applyNumberFormat="1" applyFont="1" applyFill="1" applyBorder="1" applyAlignment="1">
      <alignment horizontal="left"/>
    </xf>
    <xf numFmtId="182" fontId="24" fillId="27" borderId="58" xfId="0" applyNumberFormat="1" applyFont="1" applyFill="1" applyBorder="1" applyAlignment="1">
      <alignment horizontal="left"/>
    </xf>
    <xf numFmtId="182" fontId="24" fillId="27" borderId="59" xfId="0" applyNumberFormat="1" applyFont="1" applyFill="1" applyBorder="1" applyAlignment="1">
      <alignment horizontal="left"/>
    </xf>
    <xf numFmtId="0" fontId="24" fillId="27" borderId="13" xfId="67" applyFont="1" applyFill="1" applyBorder="1" applyAlignment="1">
      <alignment horizontal="left" vertical="center"/>
      <protection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30" xfId="0" applyFont="1" applyFill="1" applyBorder="1" applyAlignment="1">
      <alignment horizontal="center" vertical="center" wrapText="1"/>
    </xf>
    <xf numFmtId="0" fontId="20" fillId="27" borderId="45" xfId="0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left" vertical="center"/>
    </xf>
    <xf numFmtId="0" fontId="25" fillId="27" borderId="25" xfId="0" applyFont="1" applyFill="1" applyBorder="1" applyAlignment="1">
      <alignment horizontal="left" vertical="center"/>
    </xf>
    <xf numFmtId="180" fontId="21" fillId="27" borderId="28" xfId="0" applyNumberFormat="1" applyFont="1" applyFill="1" applyBorder="1" applyAlignment="1">
      <alignment horizontal="center" vertical="center" wrapText="1"/>
    </xf>
    <xf numFmtId="0" fontId="25" fillId="27" borderId="30" xfId="0" applyFont="1" applyFill="1" applyBorder="1" applyAlignment="1">
      <alignment horizontal="center" vertical="center" wrapText="1"/>
    </xf>
    <xf numFmtId="0" fontId="25" fillId="27" borderId="45" xfId="0" applyFont="1" applyFill="1" applyBorder="1" applyAlignment="1">
      <alignment horizontal="center" vertical="center" wrapText="1"/>
    </xf>
    <xf numFmtId="4" fontId="20" fillId="27" borderId="28" xfId="0" applyNumberFormat="1" applyFont="1" applyFill="1" applyBorder="1" applyAlignment="1">
      <alignment horizontal="center" vertical="center" wrapText="1"/>
    </xf>
    <xf numFmtId="4" fontId="20" fillId="27" borderId="45" xfId="0" applyNumberFormat="1" applyFont="1" applyFill="1" applyBorder="1" applyAlignment="1">
      <alignment horizontal="center" vertical="center" wrapText="1"/>
    </xf>
    <xf numFmtId="182" fontId="20" fillId="27" borderId="20" xfId="0" applyNumberFormat="1" applyFont="1" applyFill="1" applyBorder="1" applyAlignment="1">
      <alignment horizontal="center" vertical="center" wrapText="1"/>
    </xf>
    <xf numFmtId="0" fontId="25" fillId="27" borderId="23" xfId="0" applyFont="1" applyFill="1" applyBorder="1" applyAlignment="1">
      <alignment horizontal="center" vertical="center" wrapText="1"/>
    </xf>
    <xf numFmtId="0" fontId="20" fillId="27" borderId="22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182" fontId="21" fillId="27" borderId="20" xfId="0" applyNumberFormat="1" applyFont="1" applyFill="1" applyBorder="1" applyAlignment="1">
      <alignment horizontal="center"/>
    </xf>
    <xf numFmtId="182" fontId="21" fillId="27" borderId="76" xfId="0" applyNumberFormat="1" applyFont="1" applyFill="1" applyBorder="1" applyAlignment="1">
      <alignment horizontal="center"/>
    </xf>
    <xf numFmtId="182" fontId="21" fillId="27" borderId="23" xfId="0" applyNumberFormat="1" applyFont="1" applyFill="1" applyBorder="1" applyAlignment="1">
      <alignment horizontal="center"/>
    </xf>
    <xf numFmtId="44" fontId="21" fillId="27" borderId="50" xfId="55" applyFont="1" applyFill="1" applyBorder="1" applyAlignment="1">
      <alignment horizontal="center" vertical="center" wrapText="1"/>
    </xf>
    <xf numFmtId="44" fontId="21" fillId="27" borderId="51" xfId="55" applyFont="1" applyFill="1" applyBorder="1" applyAlignment="1">
      <alignment horizontal="center" vertical="center" wrapText="1"/>
    </xf>
    <xf numFmtId="44" fontId="21" fillId="27" borderId="52" xfId="55" applyFont="1" applyFill="1" applyBorder="1" applyAlignment="1">
      <alignment horizontal="center" vertical="center" wrapText="1"/>
    </xf>
    <xf numFmtId="182" fontId="22" fillId="27" borderId="28" xfId="0" applyNumberFormat="1" applyFont="1" applyFill="1" applyBorder="1" applyAlignment="1">
      <alignment horizontal="center" vertical="center" wrapText="1"/>
    </xf>
    <xf numFmtId="0" fontId="23" fillId="27" borderId="45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0" fontId="24" fillId="27" borderId="32" xfId="0" applyFont="1" applyFill="1" applyBorder="1" applyAlignment="1">
      <alignment horizontal="left" vertical="center" wrapText="1"/>
    </xf>
    <xf numFmtId="0" fontId="24" fillId="27" borderId="25" xfId="0" applyFont="1" applyFill="1" applyBorder="1" applyAlignment="1">
      <alignment horizontal="left" vertical="center" wrapText="1"/>
    </xf>
    <xf numFmtId="0" fontId="21" fillId="27" borderId="14" xfId="0" applyFont="1" applyFill="1" applyBorder="1" applyAlignment="1">
      <alignment horizontal="center"/>
    </xf>
    <xf numFmtId="0" fontId="21" fillId="27" borderId="28" xfId="0" applyFont="1" applyFill="1" applyBorder="1" applyAlignment="1">
      <alignment horizontal="center"/>
    </xf>
    <xf numFmtId="180" fontId="20" fillId="27" borderId="20" xfId="0" applyNumberFormat="1" applyFont="1" applyFill="1" applyBorder="1" applyAlignment="1">
      <alignment horizontal="center" vertical="center" wrapText="1"/>
    </xf>
    <xf numFmtId="180" fontId="20" fillId="27" borderId="23" xfId="0" applyNumberFormat="1" applyFont="1" applyFill="1" applyBorder="1" applyAlignment="1">
      <alignment horizontal="center" vertical="center" wrapText="1"/>
    </xf>
    <xf numFmtId="4" fontId="20" fillId="27" borderId="30" xfId="0" applyNumberFormat="1" applyFont="1" applyFill="1" applyBorder="1" applyAlignment="1">
      <alignment horizontal="center" vertical="center" wrapText="1"/>
    </xf>
    <xf numFmtId="0" fontId="24" fillId="27" borderId="24" xfId="0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0" fontId="24" fillId="27" borderId="49" xfId="0" applyFont="1" applyFill="1" applyBorder="1" applyAlignment="1">
      <alignment horizontal="center"/>
    </xf>
    <xf numFmtId="0" fontId="24" fillId="27" borderId="33" xfId="0" applyFont="1" applyFill="1" applyBorder="1" applyAlignment="1">
      <alignment horizontal="left"/>
    </xf>
    <xf numFmtId="0" fontId="24" fillId="27" borderId="25" xfId="0" applyFont="1" applyFill="1" applyBorder="1" applyAlignment="1">
      <alignment horizontal="left"/>
    </xf>
    <xf numFmtId="0" fontId="24" fillId="27" borderId="36" xfId="0" applyFont="1" applyFill="1" applyBorder="1" applyAlignment="1">
      <alignment horizontal="left"/>
    </xf>
    <xf numFmtId="180" fontId="21" fillId="27" borderId="30" xfId="0" applyNumberFormat="1" applyFont="1" applyFill="1" applyBorder="1" applyAlignment="1">
      <alignment horizontal="center" vertical="center" wrapText="1"/>
    </xf>
    <xf numFmtId="180" fontId="21" fillId="27" borderId="45" xfId="0" applyNumberFormat="1" applyFont="1" applyFill="1" applyBorder="1" applyAlignment="1">
      <alignment horizontal="center" vertical="center" wrapText="1"/>
    </xf>
    <xf numFmtId="0" fontId="25" fillId="27" borderId="2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25" fillId="27" borderId="49" xfId="0" applyFont="1" applyFill="1" applyBorder="1" applyAlignment="1">
      <alignment horizontal="left" vertical="center" wrapText="1"/>
    </xf>
    <xf numFmtId="0" fontId="21" fillId="27" borderId="20" xfId="0" applyFont="1" applyFill="1" applyBorder="1" applyAlignment="1">
      <alignment horizontal="center"/>
    </xf>
    <xf numFmtId="0" fontId="21" fillId="27" borderId="76" xfId="0" applyFont="1" applyFill="1" applyBorder="1" applyAlignment="1">
      <alignment horizontal="center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19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/>
    </xf>
    <xf numFmtId="0" fontId="21" fillId="27" borderId="45" xfId="0" applyFont="1" applyFill="1" applyBorder="1" applyAlignment="1">
      <alignment horizontal="center"/>
    </xf>
    <xf numFmtId="182" fontId="22" fillId="27" borderId="14" xfId="0" applyNumberFormat="1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0" fillId="27" borderId="22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27" borderId="13" xfId="0" applyFont="1" applyFill="1" applyBorder="1" applyAlignment="1">
      <alignment horizontal="center"/>
    </xf>
    <xf numFmtId="0" fontId="20" fillId="27" borderId="25" xfId="0" applyFont="1" applyFill="1" applyBorder="1" applyAlignment="1">
      <alignment horizontal="center"/>
    </xf>
    <xf numFmtId="0" fontId="20" fillId="27" borderId="16" xfId="0" applyFont="1" applyFill="1" applyBorder="1" applyAlignment="1">
      <alignment horizontal="center"/>
    </xf>
    <xf numFmtId="180" fontId="20" fillId="27" borderId="32" xfId="0" applyNumberFormat="1" applyFont="1" applyFill="1" applyBorder="1" applyAlignment="1">
      <alignment horizontal="center"/>
    </xf>
    <xf numFmtId="180" fontId="20" fillId="27" borderId="25" xfId="0" applyNumberFormat="1" applyFont="1" applyFill="1" applyBorder="1" applyAlignment="1">
      <alignment horizontal="center"/>
    </xf>
    <xf numFmtId="180" fontId="20" fillId="27" borderId="16" xfId="0" applyNumberFormat="1" applyFont="1" applyFill="1" applyBorder="1" applyAlignment="1">
      <alignment horizontal="center"/>
    </xf>
    <xf numFmtId="0" fontId="21" fillId="27" borderId="39" xfId="0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21" fillId="27" borderId="61" xfId="0" applyFont="1" applyFill="1" applyBorder="1" applyAlignment="1">
      <alignment horizontal="center"/>
    </xf>
    <xf numFmtId="182" fontId="20" fillId="27" borderId="28" xfId="0" applyNumberFormat="1" applyFont="1" applyFill="1" applyBorder="1" applyAlignment="1">
      <alignment horizontal="center" vertical="center" wrapText="1"/>
    </xf>
    <xf numFmtId="0" fontId="24" fillId="27" borderId="33" xfId="0" applyFont="1" applyFill="1" applyBorder="1" applyAlignment="1">
      <alignment horizontal="left" wrapText="1"/>
    </xf>
    <xf numFmtId="0" fontId="24" fillId="27" borderId="25" xfId="0" applyFont="1" applyFill="1" applyBorder="1" applyAlignment="1">
      <alignment horizontal="left" wrapText="1"/>
    </xf>
    <xf numFmtId="0" fontId="24" fillId="27" borderId="36" xfId="0" applyFont="1" applyFill="1" applyBorder="1" applyAlignment="1">
      <alignment horizontal="left" wrapText="1"/>
    </xf>
    <xf numFmtId="182" fontId="25" fillId="27" borderId="73" xfId="0" applyNumberFormat="1" applyFont="1" applyFill="1" applyBorder="1" applyAlignment="1">
      <alignment horizontal="left"/>
    </xf>
    <xf numFmtId="182" fontId="25" fillId="27" borderId="58" xfId="0" applyNumberFormat="1" applyFont="1" applyFill="1" applyBorder="1" applyAlignment="1">
      <alignment horizontal="left"/>
    </xf>
    <xf numFmtId="182" fontId="25" fillId="27" borderId="59" xfId="0" applyNumberFormat="1" applyFont="1" applyFill="1" applyBorder="1" applyAlignment="1">
      <alignment horizontal="left"/>
    </xf>
    <xf numFmtId="182" fontId="25" fillId="27" borderId="54" xfId="0" applyNumberFormat="1" applyFont="1" applyFill="1" applyBorder="1" applyAlignment="1">
      <alignment horizontal="left" vertical="top" wrapText="1"/>
    </xf>
    <xf numFmtId="182" fontId="25" fillId="27" borderId="53" xfId="0" applyNumberFormat="1" applyFont="1" applyFill="1" applyBorder="1" applyAlignment="1">
      <alignment horizontal="left" vertical="top"/>
    </xf>
    <xf numFmtId="44" fontId="21" fillId="27" borderId="14" xfId="55" applyFont="1" applyFill="1" applyBorder="1" applyAlignment="1">
      <alignment horizontal="center" vertical="center" wrapText="1"/>
    </xf>
    <xf numFmtId="0" fontId="23" fillId="27" borderId="14" xfId="0" applyFont="1" applyFill="1" applyBorder="1" applyAlignment="1">
      <alignment horizontal="center" vertical="center" wrapText="1"/>
    </xf>
    <xf numFmtId="182" fontId="21" fillId="27" borderId="39" xfId="0" applyNumberFormat="1" applyFont="1" applyFill="1" applyBorder="1" applyAlignment="1">
      <alignment horizontal="center"/>
    </xf>
    <xf numFmtId="182" fontId="21" fillId="27" borderId="0" xfId="0" applyNumberFormat="1" applyFont="1" applyFill="1" applyBorder="1" applyAlignment="1">
      <alignment horizontal="center"/>
    </xf>
    <xf numFmtId="182" fontId="21" fillId="27" borderId="61" xfId="0" applyNumberFormat="1" applyFont="1" applyFill="1" applyBorder="1" applyAlignment="1">
      <alignment horizontal="center"/>
    </xf>
    <xf numFmtId="180" fontId="20" fillId="27" borderId="14" xfId="0" applyNumberFormat="1" applyFont="1" applyFill="1" applyBorder="1" applyAlignment="1">
      <alignment horizontal="center" vertical="center" wrapText="1"/>
    </xf>
    <xf numFmtId="0" fontId="25" fillId="27" borderId="24" xfId="0" applyFont="1" applyFill="1" applyBorder="1" applyAlignment="1">
      <alignment horizontal="left"/>
    </xf>
    <xf numFmtId="0" fontId="25" fillId="27" borderId="12" xfId="0" applyFont="1" applyFill="1" applyBorder="1" applyAlignment="1">
      <alignment horizontal="left"/>
    </xf>
    <xf numFmtId="0" fontId="25" fillId="27" borderId="49" xfId="0" applyFont="1" applyFill="1" applyBorder="1" applyAlignment="1">
      <alignment horizontal="left"/>
    </xf>
    <xf numFmtId="180" fontId="20" fillId="27" borderId="30" xfId="0" applyNumberFormat="1" applyFont="1" applyFill="1" applyBorder="1" applyAlignment="1">
      <alignment horizontal="center"/>
    </xf>
    <xf numFmtId="180" fontId="20" fillId="27" borderId="45" xfId="0" applyNumberFormat="1" applyFont="1" applyFill="1" applyBorder="1" applyAlignment="1">
      <alignment horizontal="center"/>
    </xf>
    <xf numFmtId="0" fontId="24" fillId="27" borderId="54" xfId="0" applyFont="1" applyFill="1" applyBorder="1" applyAlignment="1">
      <alignment horizontal="left" wrapText="1"/>
    </xf>
    <xf numFmtId="0" fontId="24" fillId="27" borderId="53" xfId="0" applyFont="1" applyFill="1" applyBorder="1" applyAlignment="1">
      <alignment horizontal="left" wrapText="1"/>
    </xf>
    <xf numFmtId="0" fontId="24" fillId="27" borderId="63" xfId="0" applyFont="1" applyFill="1" applyBorder="1" applyAlignment="1">
      <alignment horizontal="left" wrapText="1"/>
    </xf>
    <xf numFmtId="0" fontId="21" fillId="27" borderId="50" xfId="0" applyFont="1" applyFill="1" applyBorder="1" applyAlignment="1">
      <alignment horizontal="center"/>
    </xf>
    <xf numFmtId="0" fontId="21" fillId="27" borderId="51" xfId="0" applyFont="1" applyFill="1" applyBorder="1" applyAlignment="1">
      <alignment horizontal="center"/>
    </xf>
    <xf numFmtId="0" fontId="21" fillId="27" borderId="52" xfId="0" applyFont="1" applyFill="1" applyBorder="1" applyAlignment="1">
      <alignment horizontal="center"/>
    </xf>
    <xf numFmtId="182" fontId="22" fillId="27" borderId="20" xfId="0" applyNumberFormat="1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center"/>
    </xf>
    <xf numFmtId="0" fontId="20" fillId="27" borderId="30" xfId="0" applyFont="1" applyFill="1" applyBorder="1" applyAlignment="1">
      <alignment horizontal="center"/>
    </xf>
    <xf numFmtId="0" fontId="20" fillId="27" borderId="45" xfId="0" applyFont="1" applyFill="1" applyBorder="1" applyAlignment="1">
      <alignment horizontal="center"/>
    </xf>
    <xf numFmtId="44" fontId="25" fillId="27" borderId="24" xfId="55" applyFont="1" applyFill="1" applyBorder="1" applyAlignment="1">
      <alignment horizontal="left" vertical="center" wrapText="1"/>
    </xf>
    <xf numFmtId="44" fontId="25" fillId="27" borderId="12" xfId="55" applyFont="1" applyFill="1" applyBorder="1" applyAlignment="1">
      <alignment horizontal="left" vertical="center" wrapText="1"/>
    </xf>
    <xf numFmtId="44" fontId="25" fillId="27" borderId="49" xfId="55" applyFont="1" applyFill="1" applyBorder="1" applyAlignment="1">
      <alignment horizontal="left" vertical="center" wrapText="1"/>
    </xf>
    <xf numFmtId="182" fontId="21" fillId="27" borderId="15" xfId="0" applyNumberFormat="1" applyFont="1" applyFill="1" applyBorder="1" applyAlignment="1">
      <alignment horizontal="center"/>
    </xf>
    <xf numFmtId="44" fontId="21" fillId="27" borderId="84" xfId="55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27" borderId="61" xfId="0" applyFont="1" applyFill="1" applyBorder="1" applyAlignment="1">
      <alignment horizontal="center" vertical="center" wrapText="1"/>
    </xf>
    <xf numFmtId="0" fontId="25" fillId="27" borderId="54" xfId="0" applyFont="1" applyFill="1" applyBorder="1" applyAlignment="1">
      <alignment horizontal="left" vertical="center" wrapText="1"/>
    </xf>
    <xf numFmtId="0" fontId="25" fillId="27" borderId="53" xfId="0" applyFont="1" applyFill="1" applyBorder="1" applyAlignment="1">
      <alignment horizontal="left" vertical="center" wrapText="1"/>
    </xf>
    <xf numFmtId="0" fontId="21" fillId="27" borderId="84" xfId="0" applyFont="1" applyFill="1" applyBorder="1" applyAlignment="1">
      <alignment horizontal="center"/>
    </xf>
    <xf numFmtId="180" fontId="20" fillId="27" borderId="14" xfId="0" applyNumberFormat="1" applyFont="1" applyFill="1" applyBorder="1" applyAlignment="1">
      <alignment horizontal="center"/>
    </xf>
    <xf numFmtId="0" fontId="21" fillId="27" borderId="23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182" fontId="21" fillId="27" borderId="84" xfId="0" applyNumberFormat="1" applyFont="1" applyFill="1" applyBorder="1" applyAlignment="1">
      <alignment horizontal="center"/>
    </xf>
    <xf numFmtId="0" fontId="25" fillId="27" borderId="84" xfId="0" applyFont="1" applyFill="1" applyBorder="1" applyAlignment="1">
      <alignment horizontal="center"/>
    </xf>
    <xf numFmtId="0" fontId="24" fillId="27" borderId="54" xfId="0" applyFont="1" applyFill="1" applyBorder="1" applyAlignment="1">
      <alignment horizontal="center"/>
    </xf>
    <xf numFmtId="0" fontId="24" fillId="27" borderId="53" xfId="0" applyFont="1" applyFill="1" applyBorder="1" applyAlignment="1">
      <alignment horizontal="center"/>
    </xf>
    <xf numFmtId="0" fontId="24" fillId="27" borderId="54" xfId="0" applyFont="1" applyFill="1" applyBorder="1" applyAlignment="1">
      <alignment horizontal="left"/>
    </xf>
    <xf numFmtId="0" fontId="24" fillId="27" borderId="53" xfId="0" applyFont="1" applyFill="1" applyBorder="1" applyAlignment="1">
      <alignment horizontal="left"/>
    </xf>
    <xf numFmtId="0" fontId="24" fillId="27" borderId="63" xfId="0" applyFont="1" applyFill="1" applyBorder="1" applyAlignment="1">
      <alignment horizontal="left"/>
    </xf>
    <xf numFmtId="0" fontId="25" fillId="27" borderId="33" xfId="0" applyFont="1" applyFill="1" applyBorder="1" applyAlignment="1">
      <alignment horizontal="left" vertical="center"/>
    </xf>
    <xf numFmtId="182" fontId="24" fillId="27" borderId="73" xfId="0" applyNumberFormat="1" applyFont="1" applyFill="1" applyBorder="1" applyAlignment="1">
      <alignment horizontal="left" wrapText="1"/>
    </xf>
    <xf numFmtId="182" fontId="24" fillId="27" borderId="58" xfId="0" applyNumberFormat="1" applyFont="1" applyFill="1" applyBorder="1" applyAlignment="1">
      <alignment horizontal="left" wrapText="1"/>
    </xf>
    <xf numFmtId="182" fontId="24" fillId="27" borderId="59" xfId="0" applyNumberFormat="1" applyFont="1" applyFill="1" applyBorder="1" applyAlignment="1">
      <alignment horizontal="left" wrapText="1"/>
    </xf>
    <xf numFmtId="182" fontId="25" fillId="27" borderId="24" xfId="0" applyNumberFormat="1" applyFont="1" applyFill="1" applyBorder="1" applyAlignment="1">
      <alignment horizontal="left" wrapText="1"/>
    </xf>
    <xf numFmtId="182" fontId="25" fillId="27" borderId="12" xfId="0" applyNumberFormat="1" applyFont="1" applyFill="1" applyBorder="1" applyAlignment="1">
      <alignment horizontal="left" wrapText="1"/>
    </xf>
    <xf numFmtId="182" fontId="25" fillId="27" borderId="49" xfId="0" applyNumberFormat="1" applyFont="1" applyFill="1" applyBorder="1" applyAlignment="1">
      <alignment horizontal="left" wrapText="1"/>
    </xf>
    <xf numFmtId="0" fontId="24" fillId="27" borderId="24" xfId="0" applyFont="1" applyFill="1" applyBorder="1" applyAlignment="1">
      <alignment horizontal="left" vertical="top"/>
    </xf>
    <xf numFmtId="0" fontId="24" fillId="27" borderId="12" xfId="0" applyFont="1" applyFill="1" applyBorder="1" applyAlignment="1">
      <alignment horizontal="left" vertical="top"/>
    </xf>
    <xf numFmtId="0" fontId="24" fillId="27" borderId="49" xfId="0" applyFont="1" applyFill="1" applyBorder="1" applyAlignment="1">
      <alignment horizontal="left" vertical="top"/>
    </xf>
    <xf numFmtId="0" fontId="24" fillId="27" borderId="24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horizontal="left" vertical="center" wrapText="1"/>
    </xf>
    <xf numFmtId="0" fontId="24" fillId="27" borderId="49" xfId="0" applyFont="1" applyFill="1" applyBorder="1" applyAlignment="1">
      <alignment horizontal="left" vertical="center" wrapText="1"/>
    </xf>
    <xf numFmtId="0" fontId="24" fillId="27" borderId="73" xfId="0" applyFont="1" applyFill="1" applyBorder="1" applyAlignment="1">
      <alignment horizontal="left" vertical="center"/>
    </xf>
    <xf numFmtId="0" fontId="24" fillId="27" borderId="58" xfId="0" applyFont="1" applyFill="1" applyBorder="1" applyAlignment="1">
      <alignment horizontal="left" vertical="center"/>
    </xf>
    <xf numFmtId="0" fontId="24" fillId="27" borderId="59" xfId="0" applyFont="1" applyFill="1" applyBorder="1" applyAlignment="1">
      <alignment horizontal="left" vertical="center"/>
    </xf>
    <xf numFmtId="182" fontId="25" fillId="27" borderId="24" xfId="0" applyNumberFormat="1" applyFont="1" applyFill="1" applyBorder="1" applyAlignment="1">
      <alignment horizontal="left" vertical="top" wrapText="1"/>
    </xf>
    <xf numFmtId="182" fontId="25" fillId="27" borderId="12" xfId="0" applyNumberFormat="1" applyFont="1" applyFill="1" applyBorder="1" applyAlignment="1">
      <alignment horizontal="left" vertical="top"/>
    </xf>
    <xf numFmtId="182" fontId="25" fillId="27" borderId="49" xfId="0" applyNumberFormat="1" applyFont="1" applyFill="1" applyBorder="1" applyAlignment="1">
      <alignment horizontal="left" vertical="top"/>
    </xf>
    <xf numFmtId="180" fontId="20" fillId="27" borderId="28" xfId="0" applyNumberFormat="1" applyFont="1" applyFill="1" applyBorder="1" applyAlignment="1">
      <alignment horizontal="center" vertical="center" wrapText="1"/>
    </xf>
    <xf numFmtId="180" fontId="20" fillId="27" borderId="45" xfId="0" applyNumberFormat="1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182" fontId="21" fillId="27" borderId="50" xfId="0" applyNumberFormat="1" applyFont="1" applyFill="1" applyBorder="1" applyAlignment="1">
      <alignment horizontal="center"/>
    </xf>
    <xf numFmtId="182" fontId="21" fillId="27" borderId="51" xfId="0" applyNumberFormat="1" applyFont="1" applyFill="1" applyBorder="1" applyAlignment="1">
      <alignment horizontal="center"/>
    </xf>
    <xf numFmtId="182" fontId="21" fillId="27" borderId="52" xfId="0" applyNumberFormat="1" applyFont="1" applyFill="1" applyBorder="1" applyAlignment="1">
      <alignment horizontal="center"/>
    </xf>
    <xf numFmtId="180" fontId="20" fillId="27" borderId="28" xfId="0" applyNumberFormat="1" applyFont="1" applyFill="1" applyBorder="1" applyAlignment="1">
      <alignment horizontal="center"/>
    </xf>
    <xf numFmtId="0" fontId="24" fillId="26" borderId="24" xfId="0" applyFont="1" applyFill="1" applyBorder="1" applyAlignment="1">
      <alignment horizontal="left" wrapText="1"/>
    </xf>
    <xf numFmtId="0" fontId="24" fillId="26" borderId="12" xfId="0" applyFont="1" applyFill="1" applyBorder="1" applyAlignment="1">
      <alignment horizontal="left" wrapText="1"/>
    </xf>
    <xf numFmtId="0" fontId="24" fillId="26" borderId="49" xfId="0" applyFont="1" applyFill="1" applyBorder="1" applyAlignment="1">
      <alignment horizontal="left" wrapText="1"/>
    </xf>
    <xf numFmtId="0" fontId="24" fillId="26" borderId="33" xfId="0" applyFont="1" applyFill="1" applyBorder="1" applyAlignment="1">
      <alignment horizontal="left" wrapText="1"/>
    </xf>
    <xf numFmtId="0" fontId="24" fillId="26" borderId="25" xfId="0" applyFont="1" applyFill="1" applyBorder="1" applyAlignment="1">
      <alignment horizontal="left" wrapText="1"/>
    </xf>
    <xf numFmtId="0" fontId="24" fillId="26" borderId="36" xfId="0" applyFont="1" applyFill="1" applyBorder="1" applyAlignment="1">
      <alignment horizontal="left" wrapText="1"/>
    </xf>
    <xf numFmtId="0" fontId="22" fillId="27" borderId="45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left"/>
    </xf>
    <xf numFmtId="0" fontId="24" fillId="26" borderId="12" xfId="0" applyFont="1" applyFill="1" applyBorder="1" applyAlignment="1">
      <alignment horizontal="left"/>
    </xf>
    <xf numFmtId="0" fontId="24" fillId="26" borderId="49" xfId="0" applyFont="1" applyFill="1" applyBorder="1" applyAlignment="1">
      <alignment horizontal="left"/>
    </xf>
    <xf numFmtId="0" fontId="24" fillId="26" borderId="54" xfId="0" applyFont="1" applyFill="1" applyBorder="1" applyAlignment="1">
      <alignment horizontal="left" wrapText="1"/>
    </xf>
    <xf numFmtId="0" fontId="24" fillId="26" borderId="53" xfId="0" applyFont="1" applyFill="1" applyBorder="1" applyAlignment="1">
      <alignment horizontal="left" wrapText="1"/>
    </xf>
    <xf numFmtId="0" fontId="25" fillId="26" borderId="24" xfId="0" applyFont="1" applyFill="1" applyBorder="1" applyAlignment="1">
      <alignment horizontal="left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5" fillId="26" borderId="49" xfId="0" applyFont="1" applyFill="1" applyBorder="1" applyAlignment="1">
      <alignment horizontal="left" vertical="center" wrapText="1"/>
    </xf>
    <xf numFmtId="44" fontId="25" fillId="32" borderId="13" xfId="55" applyFont="1" applyFill="1" applyBorder="1" applyAlignment="1">
      <alignment horizontal="left" vertical="center" wrapText="1"/>
    </xf>
    <xf numFmtId="44" fontId="25" fillId="32" borderId="12" xfId="55" applyFont="1" applyFill="1" applyBorder="1" applyAlignment="1">
      <alignment horizontal="left" vertical="center" wrapText="1"/>
    </xf>
    <xf numFmtId="44" fontId="25" fillId="32" borderId="49" xfId="55" applyFont="1" applyFill="1" applyBorder="1" applyAlignment="1">
      <alignment horizontal="left" vertical="center" wrapText="1"/>
    </xf>
    <xf numFmtId="0" fontId="25" fillId="27" borderId="48" xfId="0" applyFont="1" applyFill="1" applyBorder="1" applyAlignment="1">
      <alignment horizontal="left" vertical="center"/>
    </xf>
    <xf numFmtId="0" fontId="25" fillId="27" borderId="58" xfId="0" applyFont="1" applyFill="1" applyBorder="1" applyAlignment="1">
      <alignment horizontal="left" vertical="center"/>
    </xf>
    <xf numFmtId="0" fontId="25" fillId="27" borderId="59" xfId="0" applyFont="1" applyFill="1" applyBorder="1" applyAlignment="1">
      <alignment horizontal="left" vertical="center"/>
    </xf>
    <xf numFmtId="180" fontId="20" fillId="27" borderId="20" xfId="0" applyNumberFormat="1" applyFont="1" applyFill="1" applyBorder="1" applyAlignment="1">
      <alignment horizontal="center"/>
    </xf>
    <xf numFmtId="180" fontId="20" fillId="27" borderId="76" xfId="0" applyNumberFormat="1" applyFont="1" applyFill="1" applyBorder="1" applyAlignment="1">
      <alignment horizontal="center"/>
    </xf>
    <xf numFmtId="180" fontId="20" fillId="27" borderId="2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 vertical="center" wrapText="1"/>
    </xf>
    <xf numFmtId="0" fontId="24" fillId="27" borderId="48" xfId="0" applyFont="1" applyFill="1" applyBorder="1" applyAlignment="1">
      <alignment horizontal="left" vertical="center" wrapText="1"/>
    </xf>
    <xf numFmtId="0" fontId="24" fillId="27" borderId="58" xfId="0" applyFont="1" applyFill="1" applyBorder="1" applyAlignment="1">
      <alignment horizontal="left" vertical="center" wrapText="1"/>
    </xf>
    <xf numFmtId="0" fontId="24" fillId="27" borderId="59" xfId="0" applyFont="1" applyFill="1" applyBorder="1" applyAlignment="1">
      <alignment horizontal="left" vertical="center" wrapText="1"/>
    </xf>
    <xf numFmtId="0" fontId="24" fillId="27" borderId="73" xfId="0" applyFont="1" applyFill="1" applyBorder="1" applyAlignment="1">
      <alignment horizontal="left" wrapText="1"/>
    </xf>
    <xf numFmtId="0" fontId="24" fillId="27" borderId="58" xfId="0" applyFont="1" applyFill="1" applyBorder="1" applyAlignment="1">
      <alignment horizontal="left" wrapText="1"/>
    </xf>
    <xf numFmtId="0" fontId="24" fillId="27" borderId="59" xfId="0" applyFont="1" applyFill="1" applyBorder="1" applyAlignment="1">
      <alignment horizontal="left" wrapText="1"/>
    </xf>
    <xf numFmtId="182" fontId="21" fillId="27" borderId="54" xfId="0" applyNumberFormat="1" applyFont="1" applyFill="1" applyBorder="1" applyAlignment="1">
      <alignment horizontal="center"/>
    </xf>
    <xf numFmtId="182" fontId="21" fillId="27" borderId="53" xfId="0" applyNumberFormat="1" applyFont="1" applyFill="1" applyBorder="1" applyAlignment="1">
      <alignment horizontal="center"/>
    </xf>
    <xf numFmtId="182" fontId="21" fillId="27" borderId="63" xfId="0" applyNumberFormat="1" applyFont="1" applyFill="1" applyBorder="1" applyAlignment="1">
      <alignment horizontal="center"/>
    </xf>
    <xf numFmtId="0" fontId="25" fillId="27" borderId="24" xfId="67" applyFont="1" applyFill="1" applyBorder="1" applyAlignment="1">
      <alignment horizontal="left"/>
      <protection/>
    </xf>
    <xf numFmtId="0" fontId="25" fillId="27" borderId="12" xfId="67" applyFont="1" applyFill="1" applyBorder="1" applyAlignment="1">
      <alignment horizontal="left"/>
      <protection/>
    </xf>
    <xf numFmtId="0" fontId="25" fillId="27" borderId="36" xfId="0" applyFont="1" applyFill="1" applyBorder="1" applyAlignment="1">
      <alignment horizontal="left" vertical="center"/>
    </xf>
    <xf numFmtId="0" fontId="20" fillId="27" borderId="58" xfId="0" applyFont="1" applyFill="1" applyBorder="1" applyAlignment="1">
      <alignment horizontal="center" vertical="center" wrapText="1"/>
    </xf>
    <xf numFmtId="0" fontId="24" fillId="26" borderId="48" xfId="0" applyFont="1" applyFill="1" applyBorder="1" applyAlignment="1">
      <alignment horizontal="left" vertical="center" wrapText="1"/>
    </xf>
    <xf numFmtId="0" fontId="24" fillId="26" borderId="58" xfId="0" applyFont="1" applyFill="1" applyBorder="1" applyAlignment="1">
      <alignment horizontal="left" vertical="center" wrapText="1"/>
    </xf>
    <xf numFmtId="0" fontId="24" fillId="26" borderId="59" xfId="0" applyFont="1" applyFill="1" applyBorder="1" applyAlignment="1">
      <alignment horizontal="left" vertical="center" wrapText="1"/>
    </xf>
    <xf numFmtId="44" fontId="21" fillId="27" borderId="54" xfId="55" applyFont="1" applyFill="1" applyBorder="1" applyAlignment="1">
      <alignment horizontal="center" vertical="center" wrapText="1"/>
    </xf>
    <xf numFmtId="44" fontId="21" fillId="27" borderId="53" xfId="55" applyFont="1" applyFill="1" applyBorder="1" applyAlignment="1">
      <alignment horizontal="center" vertical="center" wrapText="1"/>
    </xf>
    <xf numFmtId="0" fontId="24" fillId="27" borderId="28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4" fillId="27" borderId="45" xfId="0" applyFont="1" applyFill="1" applyBorder="1" applyAlignment="1">
      <alignment horizontal="center" vertical="center" wrapText="1"/>
    </xf>
    <xf numFmtId="44" fontId="25" fillId="32" borderId="48" xfId="55" applyFont="1" applyFill="1" applyBorder="1" applyAlignment="1">
      <alignment horizontal="left" vertical="center" wrapText="1"/>
    </xf>
    <xf numFmtId="44" fontId="25" fillId="32" borderId="58" xfId="55" applyFont="1" applyFill="1" applyBorder="1" applyAlignment="1">
      <alignment horizontal="left" vertical="center" wrapText="1"/>
    </xf>
    <xf numFmtId="44" fontId="25" fillId="32" borderId="59" xfId="55" applyFont="1" applyFill="1" applyBorder="1" applyAlignment="1">
      <alignment horizontal="left" vertical="center" wrapText="1"/>
    </xf>
    <xf numFmtId="0" fontId="22" fillId="27" borderId="61" xfId="0" applyFont="1" applyFill="1" applyBorder="1" applyAlignment="1">
      <alignment horizontal="center" vertical="center" wrapText="1"/>
    </xf>
    <xf numFmtId="180" fontId="20" fillId="29" borderId="28" xfId="0" applyNumberFormat="1" applyFont="1" applyFill="1" applyBorder="1" applyAlignment="1">
      <alignment horizontal="center"/>
    </xf>
    <xf numFmtId="180" fontId="20" fillId="29" borderId="30" xfId="0" applyNumberFormat="1" applyFont="1" applyFill="1" applyBorder="1" applyAlignment="1">
      <alignment horizontal="center"/>
    </xf>
    <xf numFmtId="180" fontId="20" fillId="29" borderId="45" xfId="0" applyNumberFormat="1" applyFont="1" applyFill="1" applyBorder="1" applyAlignment="1">
      <alignment horizont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horizontal="center" vertical="center" wrapText="1"/>
    </xf>
    <xf numFmtId="0" fontId="24" fillId="29" borderId="45" xfId="0" applyFont="1" applyFill="1" applyBorder="1" applyAlignment="1">
      <alignment horizontal="center" vertical="center" wrapText="1"/>
    </xf>
    <xf numFmtId="182" fontId="22" fillId="29" borderId="20" xfId="0" applyNumberFormat="1" applyFont="1" applyFill="1" applyBorder="1" applyAlignment="1">
      <alignment horizontal="center" vertical="center" wrapText="1"/>
    </xf>
    <xf numFmtId="0" fontId="22" fillId="29" borderId="61" xfId="0" applyFont="1" applyFill="1" applyBorder="1" applyAlignment="1">
      <alignment horizontal="center" vertical="center" wrapText="1"/>
    </xf>
    <xf numFmtId="0" fontId="20" fillId="29" borderId="17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29" borderId="18" xfId="0" applyFont="1" applyFill="1" applyBorder="1" applyAlignment="1">
      <alignment horizontal="center" vertical="center" wrapText="1"/>
    </xf>
    <xf numFmtId="0" fontId="20" fillId="29" borderId="20" xfId="0" applyFont="1" applyFill="1" applyBorder="1" applyAlignment="1">
      <alignment horizontal="center" vertical="center" wrapText="1"/>
    </xf>
    <xf numFmtId="0" fontId="20" fillId="29" borderId="76" xfId="0" applyFont="1" applyFill="1" applyBorder="1" applyAlignment="1">
      <alignment horizontal="center" vertical="center" wrapText="1"/>
    </xf>
    <xf numFmtId="0" fontId="20" fillId="29" borderId="23" xfId="0" applyFont="1" applyFill="1" applyBorder="1" applyAlignment="1">
      <alignment horizontal="center" vertical="center" wrapText="1"/>
    </xf>
    <xf numFmtId="0" fontId="20" fillId="29" borderId="22" xfId="0" applyFont="1" applyFill="1" applyBorder="1" applyAlignment="1">
      <alignment horizontal="center"/>
    </xf>
    <xf numFmtId="0" fontId="20" fillId="29" borderId="15" xfId="0" applyFont="1" applyFill="1" applyBorder="1" applyAlignment="1">
      <alignment horizontal="center"/>
    </xf>
    <xf numFmtId="0" fontId="20" fillId="29" borderId="22" xfId="0" applyFont="1" applyFill="1" applyBorder="1" applyAlignment="1">
      <alignment horizontal="center" vertical="center" wrapText="1"/>
    </xf>
    <xf numFmtId="0" fontId="20" fillId="29" borderId="15" xfId="0" applyFont="1" applyFill="1" applyBorder="1" applyAlignment="1">
      <alignment horizontal="center" vertical="center" wrapText="1"/>
    </xf>
    <xf numFmtId="0" fontId="20" fillId="29" borderId="73" xfId="0" applyFont="1" applyFill="1" applyBorder="1" applyAlignment="1">
      <alignment horizontal="center"/>
    </xf>
    <xf numFmtId="0" fontId="20" fillId="29" borderId="58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4" borderId="45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left" vertical="center" wrapText="1"/>
    </xf>
    <xf numFmtId="0" fontId="24" fillId="4" borderId="58" xfId="0" applyFont="1" applyFill="1" applyBorder="1" applyAlignment="1">
      <alignment horizontal="left" vertical="center" wrapText="1"/>
    </xf>
    <xf numFmtId="0" fontId="24" fillId="4" borderId="59" xfId="0" applyFont="1" applyFill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5" fillId="7" borderId="48" xfId="0" applyFont="1" applyFill="1" applyBorder="1" applyAlignment="1">
      <alignment horizontal="left" vertical="center"/>
    </xf>
    <xf numFmtId="0" fontId="25" fillId="7" borderId="58" xfId="0" applyFont="1" applyFill="1" applyBorder="1" applyAlignment="1">
      <alignment horizontal="left" vertical="center"/>
    </xf>
    <xf numFmtId="0" fontId="25" fillId="7" borderId="59" xfId="0" applyFont="1" applyFill="1" applyBorder="1" applyAlignment="1">
      <alignment horizontal="left" vertical="center"/>
    </xf>
    <xf numFmtId="182" fontId="22" fillId="7" borderId="6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0" fillId="24" borderId="17" xfId="0" applyFont="1" applyFill="1" applyBorder="1" applyAlignment="1">
      <alignment horizontal="center" vertical="center" wrapText="1"/>
    </xf>
    <xf numFmtId="0" fontId="24" fillId="25" borderId="54" xfId="0" applyFont="1" applyFill="1" applyBorder="1" applyAlignment="1">
      <alignment horizontal="left"/>
    </xf>
    <xf numFmtId="0" fontId="24" fillId="25" borderId="53" xfId="0" applyFont="1" applyFill="1" applyBorder="1" applyAlignment="1">
      <alignment horizontal="left"/>
    </xf>
    <xf numFmtId="0" fontId="24" fillId="25" borderId="63" xfId="0" applyFont="1" applyFill="1" applyBorder="1" applyAlignment="1">
      <alignment horizontal="left"/>
    </xf>
    <xf numFmtId="0" fontId="25" fillId="22" borderId="24" xfId="0" applyFont="1" applyFill="1" applyBorder="1" applyAlignment="1">
      <alignment horizontal="left"/>
    </xf>
    <xf numFmtId="0" fontId="25" fillId="25" borderId="12" xfId="0" applyFont="1" applyFill="1" applyBorder="1" applyAlignment="1">
      <alignment horizontal="left"/>
    </xf>
    <xf numFmtId="0" fontId="25" fillId="25" borderId="49" xfId="0" applyFont="1" applyFill="1" applyBorder="1" applyAlignment="1">
      <alignment horizontal="left"/>
    </xf>
    <xf numFmtId="0" fontId="24" fillId="29" borderId="73" xfId="0" applyFont="1" applyFill="1" applyBorder="1" applyAlignment="1">
      <alignment horizontal="left" vertical="center" wrapText="1"/>
    </xf>
    <xf numFmtId="0" fontId="24" fillId="29" borderId="58" xfId="0" applyFont="1" applyFill="1" applyBorder="1" applyAlignment="1">
      <alignment horizontal="left" vertical="center" wrapText="1"/>
    </xf>
    <xf numFmtId="0" fontId="24" fillId="29" borderId="59" xfId="0" applyFont="1" applyFill="1" applyBorder="1" applyAlignment="1">
      <alignment horizontal="left" vertical="center" wrapText="1"/>
    </xf>
    <xf numFmtId="0" fontId="24" fillId="29" borderId="56" xfId="0" applyFont="1" applyFill="1" applyBorder="1" applyAlignment="1">
      <alignment horizontal="left" vertical="center" wrapText="1"/>
    </xf>
    <xf numFmtId="0" fontId="24" fillId="29" borderId="51" xfId="0" applyFont="1" applyFill="1" applyBorder="1" applyAlignment="1">
      <alignment horizontal="left" vertical="center" wrapText="1"/>
    </xf>
    <xf numFmtId="0" fontId="24" fillId="29" borderId="52" xfId="0" applyFont="1" applyFill="1" applyBorder="1" applyAlignment="1">
      <alignment horizontal="left" vertical="center" wrapText="1"/>
    </xf>
    <xf numFmtId="0" fontId="25" fillId="22" borderId="28" xfId="0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45" xfId="0" applyFont="1" applyFill="1" applyBorder="1" applyAlignment="1">
      <alignment horizontal="center"/>
    </xf>
    <xf numFmtId="0" fontId="25" fillId="22" borderId="54" xfId="0" applyFont="1" applyFill="1" applyBorder="1" applyAlignment="1">
      <alignment horizontal="left"/>
    </xf>
    <xf numFmtId="0" fontId="25" fillId="25" borderId="53" xfId="0" applyFont="1" applyFill="1" applyBorder="1" applyAlignment="1">
      <alignment horizontal="left"/>
    </xf>
    <xf numFmtId="0" fontId="25" fillId="25" borderId="63" xfId="0" applyFont="1" applyFill="1" applyBorder="1" applyAlignment="1">
      <alignment horizontal="left"/>
    </xf>
    <xf numFmtId="182" fontId="24" fillId="25" borderId="49" xfId="0" applyNumberFormat="1" applyFont="1" applyFill="1" applyBorder="1" applyAlignment="1">
      <alignment horizontal="left" wrapText="1"/>
    </xf>
    <xf numFmtId="0" fontId="24" fillId="26" borderId="12" xfId="67" applyFont="1" applyFill="1" applyBorder="1" applyAlignment="1">
      <alignment horizontal="left" vertical="center"/>
      <protection/>
    </xf>
    <xf numFmtId="0" fontId="25" fillId="26" borderId="72" xfId="67" applyFont="1" applyFill="1" applyBorder="1" applyAlignment="1">
      <alignment horizontal="center"/>
      <protection/>
    </xf>
    <xf numFmtId="0" fontId="24" fillId="26" borderId="21" xfId="67" applyFont="1" applyFill="1" applyBorder="1" applyAlignment="1">
      <alignment horizontal="center" vertical="center"/>
      <protection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_Ф-1 уч-ки №1,2,3,4,5 МАЙ 2008г" xfId="67"/>
    <cellStyle name="Обычный_Форма на приобретение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9433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52101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52101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39827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48387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8385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61436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7147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52101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8290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58007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7052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&#1090;&#1077;&#1093;&#1089;&#1085;&#1072;&#1073;\&#1041;&#1070;&#1044;&#1046;&#1045;&#1058;\Budg%2011-2002%20&#1085;&#1072;&#1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13"/>
      <sheetName val="Р3"/>
      <sheetName val="Р8Р9"/>
      <sheetName val="Р6"/>
      <sheetName val="Р5 "/>
      <sheetName val="Р5а"/>
      <sheetName val="Р10"/>
      <sheetName val="Р2"/>
      <sheetName val="Р4"/>
      <sheetName val="Р11"/>
      <sheetName val="Р7"/>
      <sheetName val="Лист4"/>
      <sheetName val="Лист6"/>
      <sheetName val="Лист7"/>
      <sheetName val="Лист8"/>
      <sheetName val="Лист2"/>
      <sheetName val="Расходы"/>
      <sheetName val="Лист1"/>
      <sheetName val="Лист5"/>
      <sheetName val="Лист3"/>
      <sheetName val="Расходы (2)"/>
      <sheetName val="Р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4"/>
  <sheetViews>
    <sheetView zoomScale="70" zoomScaleNormal="70" zoomScalePageLayoutView="0" workbookViewId="0" topLeftCell="A10">
      <selection activeCell="H25" sqref="H25"/>
    </sheetView>
  </sheetViews>
  <sheetFormatPr defaultColWidth="9.140625" defaultRowHeight="15" outlineLevelRow="1" outlineLevelCol="1"/>
  <cols>
    <col min="1" max="1" width="33.28125" style="21" customWidth="1"/>
    <col min="2" max="2" width="27.57421875" style="21" customWidth="1"/>
    <col min="3" max="3" width="37.421875" style="21" customWidth="1"/>
    <col min="4" max="4" width="31.28125" style="21" customWidth="1"/>
    <col min="5" max="5" width="7.8515625" style="273" customWidth="1"/>
    <col min="6" max="6" width="11.00390625" style="21" customWidth="1"/>
    <col min="7" max="7" width="11.140625" style="21" customWidth="1"/>
    <col min="8" max="8" width="15.57421875" style="21" customWidth="1"/>
    <col min="9" max="10" width="9.140625" style="270" customWidth="1" outlineLevel="1"/>
    <col min="11" max="11" width="9.8515625" style="270" customWidth="1" outlineLevel="1"/>
    <col min="12" max="12" width="7.8515625" style="270" customWidth="1" outlineLevel="1"/>
    <col min="13" max="13" width="11.00390625" style="270" customWidth="1" outlineLevel="1"/>
    <col min="14" max="14" width="9.421875" style="270" customWidth="1" outlineLevel="1"/>
    <col min="15" max="15" width="15.851562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B13+B26+B45+B72</f>
        <v>130.597838</v>
      </c>
      <c r="C2" s="449">
        <f>C13+C26+C45+C72</f>
        <v>156.7174056</v>
      </c>
      <c r="D2" s="268" t="str">
        <f>A13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43831</v>
      </c>
      <c r="B3" s="449">
        <f>B8+B20+B41+B54</f>
        <v>158.971126</v>
      </c>
      <c r="C3" s="449">
        <f>C8+C20+C41+C54</f>
        <v>190.7653512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4" ht="69.75" customHeight="1" thickBot="1">
      <c r="A5" s="16" t="s">
        <v>32</v>
      </c>
      <c r="B5" s="58">
        <f>B8+B14</f>
        <v>0</v>
      </c>
      <c r="C5" s="17">
        <f>C8+C13</f>
        <v>0</v>
      </c>
      <c r="D5" s="18">
        <f>K12</f>
        <v>0</v>
      </c>
      <c r="E5" s="1341">
        <f>N12</f>
        <v>0</v>
      </c>
      <c r="F5" s="1342"/>
      <c r="G5" s="276"/>
      <c r="H5" s="277"/>
      <c r="I5" s="278"/>
      <c r="J5" s="278"/>
      <c r="K5" s="278"/>
      <c r="L5" s="278"/>
      <c r="M5" s="278"/>
      <c r="N5" s="278"/>
    </row>
    <row r="6" spans="1:15" ht="18" customHeight="1" thickBot="1">
      <c r="A6" s="1343" t="s">
        <v>17</v>
      </c>
      <c r="B6" s="1344"/>
      <c r="C6" s="1345"/>
      <c r="D6" s="1349" t="s">
        <v>2</v>
      </c>
      <c r="E6" s="1349" t="s">
        <v>3</v>
      </c>
      <c r="F6" s="1360" t="s">
        <v>18</v>
      </c>
      <c r="G6" s="1355"/>
      <c r="H6" s="1361"/>
      <c r="I6" s="1354" t="s">
        <v>4</v>
      </c>
      <c r="J6" s="1355"/>
      <c r="K6" s="1361"/>
      <c r="L6" s="1354" t="s">
        <v>5</v>
      </c>
      <c r="M6" s="1355"/>
      <c r="N6" s="1355"/>
      <c r="O6" s="279" t="s">
        <v>34</v>
      </c>
    </row>
    <row r="7" spans="1:15" ht="53.25" customHeight="1" thickBot="1">
      <c r="A7" s="1346"/>
      <c r="B7" s="1347"/>
      <c r="C7" s="1348"/>
      <c r="D7" s="1350"/>
      <c r="E7" s="1350"/>
      <c r="F7" s="280" t="s">
        <v>35</v>
      </c>
      <c r="G7" s="281" t="s">
        <v>6</v>
      </c>
      <c r="H7" s="282" t="s">
        <v>7</v>
      </c>
      <c r="I7" s="283" t="s">
        <v>8</v>
      </c>
      <c r="J7" s="284" t="s">
        <v>6</v>
      </c>
      <c r="K7" s="285" t="s">
        <v>7</v>
      </c>
      <c r="L7" s="286" t="s">
        <v>8</v>
      </c>
      <c r="M7" s="287" t="s">
        <v>6</v>
      </c>
      <c r="N7" s="288" t="s">
        <v>7</v>
      </c>
      <c r="O7" s="699"/>
    </row>
    <row r="8" spans="1:15" ht="18" customHeight="1" thickBot="1">
      <c r="A8" s="290" t="s">
        <v>19</v>
      </c>
      <c r="B8" s="175">
        <v>0</v>
      </c>
      <c r="C8" s="202">
        <f>G8</f>
        <v>0</v>
      </c>
      <c r="D8" s="157"/>
      <c r="E8" s="158"/>
      <c r="F8" s="159"/>
      <c r="G8" s="489">
        <f>B8*1.2</f>
        <v>0</v>
      </c>
      <c r="H8" s="490" t="s">
        <v>33</v>
      </c>
      <c r="I8" s="161"/>
      <c r="J8" s="161"/>
      <c r="K8" s="485"/>
      <c r="L8" s="161"/>
      <c r="M8" s="162"/>
      <c r="N8" s="485"/>
      <c r="O8" s="163"/>
    </row>
    <row r="9" spans="1:15" ht="18" customHeight="1">
      <c r="A9" s="119"/>
      <c r="B9" s="70"/>
      <c r="C9" s="70"/>
      <c r="D9" s="589"/>
      <c r="E9" s="593"/>
      <c r="F9" s="560"/>
      <c r="G9" s="87"/>
      <c r="H9" s="366"/>
      <c r="I9" s="22"/>
      <c r="J9" s="22"/>
      <c r="K9" s="366"/>
      <c r="L9" s="71"/>
      <c r="M9" s="87"/>
      <c r="N9" s="366"/>
      <c r="O9" s="137"/>
    </row>
    <row r="10" spans="1:15" ht="18" customHeight="1">
      <c r="A10" s="1364"/>
      <c r="B10" s="1365"/>
      <c r="C10" s="1365"/>
      <c r="D10" s="590"/>
      <c r="E10" s="63"/>
      <c r="F10" s="160"/>
      <c r="G10" s="103"/>
      <c r="H10" s="366"/>
      <c r="I10" s="38"/>
      <c r="J10" s="38"/>
      <c r="K10" s="367"/>
      <c r="L10" s="64"/>
      <c r="M10" s="103"/>
      <c r="N10" s="366"/>
      <c r="O10" s="137"/>
    </row>
    <row r="11" spans="1:15" ht="18" customHeight="1">
      <c r="A11" s="735"/>
      <c r="B11" s="734"/>
      <c r="C11" s="662"/>
      <c r="D11" s="591"/>
      <c r="E11" s="154"/>
      <c r="F11" s="129"/>
      <c r="G11" s="155"/>
      <c r="H11" s="366"/>
      <c r="I11" s="128"/>
      <c r="J11" s="128"/>
      <c r="K11" s="377"/>
      <c r="L11" s="154"/>
      <c r="M11" s="155"/>
      <c r="N11" s="491">
        <f>L11*M11/1000*1.18</f>
        <v>0</v>
      </c>
      <c r="O11" s="156"/>
    </row>
    <row r="12" spans="1:15" ht="18" customHeight="1" thickBot="1">
      <c r="A12" s="1372" t="s">
        <v>11</v>
      </c>
      <c r="B12" s="1373"/>
      <c r="C12" s="1373"/>
      <c r="D12" s="592"/>
      <c r="E12" s="63"/>
      <c r="F12" s="160"/>
      <c r="G12" s="293"/>
      <c r="H12" s="559">
        <f>SUM(H8:H11)</f>
        <v>0</v>
      </c>
      <c r="I12" s="295"/>
      <c r="J12" s="295"/>
      <c r="K12" s="74"/>
      <c r="L12" s="295"/>
      <c r="M12" s="295"/>
      <c r="N12" s="122">
        <f>SUM(N8:N11)</f>
        <v>0</v>
      </c>
      <c r="O12" s="306"/>
    </row>
    <row r="13" spans="1:16" ht="18" customHeight="1" thickBot="1">
      <c r="A13" s="737" t="s">
        <v>20</v>
      </c>
      <c r="B13" s="738">
        <v>0</v>
      </c>
      <c r="C13" s="738">
        <f>G13</f>
        <v>0</v>
      </c>
      <c r="D13" s="492"/>
      <c r="E13" s="493"/>
      <c r="F13" s="494"/>
      <c r="G13" s="276">
        <f>B13*1.2</f>
        <v>0</v>
      </c>
      <c r="H13" s="303" t="s">
        <v>33</v>
      </c>
      <c r="I13" s="495"/>
      <c r="J13" s="495"/>
      <c r="K13" s="153"/>
      <c r="L13" s="495"/>
      <c r="M13" s="495"/>
      <c r="N13" s="153"/>
      <c r="O13" s="496"/>
      <c r="P13" s="78"/>
    </row>
    <row r="14" spans="1:15" ht="18" customHeight="1">
      <c r="A14" s="1453"/>
      <c r="B14" s="1454"/>
      <c r="C14" s="1455"/>
      <c r="D14" s="736"/>
      <c r="E14" s="36"/>
      <c r="F14" s="160"/>
      <c r="G14" s="63"/>
      <c r="H14" s="366"/>
      <c r="I14" s="295"/>
      <c r="J14" s="295"/>
      <c r="K14" s="74"/>
      <c r="L14" s="295"/>
      <c r="M14" s="295"/>
      <c r="N14" s="74"/>
      <c r="O14" s="306"/>
    </row>
    <row r="15" spans="1:15" ht="18" customHeight="1" thickBot="1">
      <c r="A15" s="1372" t="s">
        <v>11</v>
      </c>
      <c r="B15" s="1373"/>
      <c r="C15" s="1385"/>
      <c r="D15" s="595"/>
      <c r="E15" s="594"/>
      <c r="F15" s="174"/>
      <c r="G15" s="293"/>
      <c r="H15" s="73">
        <f>SUM(H14:H14)</f>
        <v>0</v>
      </c>
      <c r="I15" s="295"/>
      <c r="J15" s="295"/>
      <c r="K15" s="74"/>
      <c r="L15" s="295"/>
      <c r="M15" s="295"/>
      <c r="N15" s="74"/>
      <c r="O15" s="306"/>
    </row>
    <row r="16" spans="1:16" ht="18" customHeight="1" thickBot="1">
      <c r="A16" s="164" t="s">
        <v>12</v>
      </c>
      <c r="B16" s="165">
        <f>B20+B26</f>
        <v>156.248908</v>
      </c>
      <c r="C16" s="165">
        <f>C20+C26</f>
        <v>187.49868959999998</v>
      </c>
      <c r="D16" s="166"/>
      <c r="E16" s="1370"/>
      <c r="F16" s="1371"/>
      <c r="G16" s="276"/>
      <c r="H16" s="307"/>
      <c r="I16" s="278"/>
      <c r="J16" s="278"/>
      <c r="K16" s="278"/>
      <c r="L16" s="278"/>
      <c r="M16" s="278"/>
      <c r="N16" s="278"/>
      <c r="O16" s="248"/>
      <c r="P16" s="53"/>
    </row>
    <row r="17" spans="1:15" s="4" customFormat="1" ht="18.75" customHeight="1" thickBot="1">
      <c r="A17" s="1374" t="s">
        <v>17</v>
      </c>
      <c r="B17" s="1375"/>
      <c r="C17" s="1376"/>
      <c r="D17" s="1362" t="s">
        <v>2</v>
      </c>
      <c r="E17" s="1362" t="s">
        <v>3</v>
      </c>
      <c r="F17" s="1359" t="s">
        <v>18</v>
      </c>
      <c r="G17" s="1352"/>
      <c r="H17" s="1353"/>
      <c r="I17" s="1356" t="s">
        <v>4</v>
      </c>
      <c r="J17" s="1352"/>
      <c r="K17" s="1353"/>
      <c r="L17" s="1356" t="s">
        <v>5</v>
      </c>
      <c r="M17" s="1352"/>
      <c r="N17" s="1352"/>
      <c r="O17" s="39" t="s">
        <v>34</v>
      </c>
    </row>
    <row r="18" spans="1:17" ht="54" customHeight="1" thickBot="1">
      <c r="A18" s="1377"/>
      <c r="B18" s="1378"/>
      <c r="C18" s="1379"/>
      <c r="D18" s="1363"/>
      <c r="E18" s="1363"/>
      <c r="F18" s="28" t="s">
        <v>35</v>
      </c>
      <c r="G18" s="577" t="s">
        <v>6</v>
      </c>
      <c r="H18" s="666" t="s">
        <v>7</v>
      </c>
      <c r="I18" s="29" t="s">
        <v>8</v>
      </c>
      <c r="J18" s="668" t="s">
        <v>6</v>
      </c>
      <c r="K18" s="30" t="s">
        <v>7</v>
      </c>
      <c r="L18" s="29" t="s">
        <v>8</v>
      </c>
      <c r="M18" s="670" t="s">
        <v>6</v>
      </c>
      <c r="N18" s="669" t="s">
        <v>7</v>
      </c>
      <c r="O18" s="671"/>
      <c r="P18" s="4"/>
      <c r="Q18" s="4"/>
    </row>
    <row r="19" spans="1:17" ht="17.25" customHeight="1" outlineLevel="1" thickBot="1">
      <c r="A19" s="1459">
        <v>1</v>
      </c>
      <c r="B19" s="1460"/>
      <c r="C19" s="1461"/>
      <c r="D19" s="311">
        <v>2</v>
      </c>
      <c r="E19" s="311">
        <v>3</v>
      </c>
      <c r="F19" s="311">
        <v>4</v>
      </c>
      <c r="G19" s="311">
        <v>5</v>
      </c>
      <c r="H19" s="311">
        <v>6</v>
      </c>
      <c r="I19" s="311">
        <v>7</v>
      </c>
      <c r="J19" s="311">
        <v>8</v>
      </c>
      <c r="K19" s="311">
        <v>9</v>
      </c>
      <c r="L19" s="311">
        <v>10</v>
      </c>
      <c r="M19" s="311">
        <v>11</v>
      </c>
      <c r="N19" s="310">
        <v>12</v>
      </c>
      <c r="O19" s="40">
        <v>13</v>
      </c>
      <c r="P19" s="364"/>
      <c r="Q19" s="4"/>
    </row>
    <row r="20" spans="1:17" ht="17.25" customHeight="1" outlineLevel="1" thickBot="1">
      <c r="A20" s="312" t="s">
        <v>19</v>
      </c>
      <c r="B20" s="177">
        <v>60.662</v>
      </c>
      <c r="C20" s="177">
        <f>G20</f>
        <v>72.7944</v>
      </c>
      <c r="D20" s="176"/>
      <c r="E20" s="80"/>
      <c r="F20" s="80"/>
      <c r="G20" s="291">
        <f>B20*1.2</f>
        <v>72.7944</v>
      </c>
      <c r="H20" s="497" t="s">
        <v>33</v>
      </c>
      <c r="I20" s="358"/>
      <c r="J20" s="358"/>
      <c r="K20" s="358"/>
      <c r="L20" s="358"/>
      <c r="M20" s="358"/>
      <c r="N20" s="358"/>
      <c r="O20" s="498"/>
      <c r="P20" s="4"/>
      <c r="Q20" s="4"/>
    </row>
    <row r="21" spans="1:17" ht="17.25" customHeight="1" outlineLevel="1">
      <c r="A21" s="115" t="s">
        <v>28</v>
      </c>
      <c r="B21" s="116"/>
      <c r="C21" s="116"/>
      <c r="D21" s="596" t="s">
        <v>13</v>
      </c>
      <c r="E21" s="372" t="s">
        <v>16</v>
      </c>
      <c r="F21" s="574">
        <v>279.76</v>
      </c>
      <c r="G21" s="570">
        <v>41.2</v>
      </c>
      <c r="H21" s="7">
        <f>PRODUCT(F21:G21)*1.2/1000</f>
        <v>13.831334400000001</v>
      </c>
      <c r="I21" s="316"/>
      <c r="J21" s="316"/>
      <c r="K21" s="316"/>
      <c r="L21" s="316"/>
      <c r="M21" s="316"/>
      <c r="N21" s="316"/>
      <c r="O21" s="317"/>
      <c r="P21" s="4"/>
      <c r="Q21" s="4"/>
    </row>
    <row r="22" spans="1:17" ht="17.25" customHeight="1" outlineLevel="1">
      <c r="A22" s="383" t="s">
        <v>134</v>
      </c>
      <c r="B22" s="5"/>
      <c r="C22" s="5"/>
      <c r="D22" s="596" t="s">
        <v>132</v>
      </c>
      <c r="E22" s="372" t="s">
        <v>10</v>
      </c>
      <c r="F22" s="572">
        <v>0.36</v>
      </c>
      <c r="G22" s="571">
        <v>64583.33</v>
      </c>
      <c r="H22" s="7">
        <f>PRODUCT(F22:G22)*1.2/1000</f>
        <v>27.89999856</v>
      </c>
      <c r="I22" s="316"/>
      <c r="J22" s="316"/>
      <c r="K22" s="316"/>
      <c r="L22" s="316"/>
      <c r="M22" s="316"/>
      <c r="N22" s="316"/>
      <c r="O22" s="317"/>
      <c r="P22" s="4"/>
      <c r="Q22" s="4"/>
    </row>
    <row r="23" spans="1:17" ht="17.25" customHeight="1" outlineLevel="1">
      <c r="A23" s="1471" t="s">
        <v>133</v>
      </c>
      <c r="B23" s="1472"/>
      <c r="C23" s="1472"/>
      <c r="D23" s="596" t="s">
        <v>135</v>
      </c>
      <c r="E23" s="372" t="s">
        <v>10</v>
      </c>
      <c r="F23" s="572">
        <v>0.36</v>
      </c>
      <c r="G23" s="573">
        <v>71904.76</v>
      </c>
      <c r="H23" s="7">
        <f>PRODUCT(F23:G23)*1.2/1000</f>
        <v>31.06285631999999</v>
      </c>
      <c r="I23" s="316"/>
      <c r="J23" s="316"/>
      <c r="K23" s="316"/>
      <c r="L23" s="316"/>
      <c r="M23" s="316"/>
      <c r="N23" s="316"/>
      <c r="O23" s="317"/>
      <c r="P23" s="4"/>
      <c r="Q23" s="4"/>
    </row>
    <row r="24" spans="1:17" ht="17.25" customHeight="1" outlineLevel="1">
      <c r="A24" s="6"/>
      <c r="B24" s="5"/>
      <c r="C24" s="665"/>
      <c r="D24" s="596"/>
      <c r="E24" s="372"/>
      <c r="F24" s="200"/>
      <c r="G24" s="318"/>
      <c r="H24" s="7">
        <f>PRODUCT(F24:G24)*1.18/1000</f>
        <v>0</v>
      </c>
      <c r="I24" s="316"/>
      <c r="J24" s="316"/>
      <c r="K24" s="316"/>
      <c r="L24" s="316"/>
      <c r="M24" s="316"/>
      <c r="N24" s="316"/>
      <c r="O24" s="317"/>
      <c r="P24" s="4"/>
      <c r="Q24" s="4"/>
    </row>
    <row r="25" spans="1:17" ht="27" customHeight="1" outlineLevel="1" thickBot="1">
      <c r="A25" s="1462" t="s">
        <v>11</v>
      </c>
      <c r="B25" s="1463"/>
      <c r="C25" s="1464"/>
      <c r="D25" s="597"/>
      <c r="E25" s="182"/>
      <c r="F25" s="201"/>
      <c r="G25" s="9"/>
      <c r="H25" s="114">
        <f>SUM(H21:H24)</f>
        <v>72.79418928</v>
      </c>
      <c r="I25" s="316"/>
      <c r="J25" s="316"/>
      <c r="K25" s="316"/>
      <c r="L25" s="316"/>
      <c r="M25" s="316"/>
      <c r="N25" s="316"/>
      <c r="O25" s="317"/>
      <c r="P25" s="4"/>
      <c r="Q25" s="4"/>
    </row>
    <row r="26" spans="1:17" ht="17.25" customHeight="1" outlineLevel="1" thickBot="1">
      <c r="A26" s="299" t="s">
        <v>20</v>
      </c>
      <c r="B26" s="265">
        <v>95.586908</v>
      </c>
      <c r="C26" s="265">
        <f>G26</f>
        <v>114.7042896</v>
      </c>
      <c r="D26" s="300"/>
      <c r="E26" s="60"/>
      <c r="F26" s="61"/>
      <c r="G26" s="319">
        <f>B26*1.2</f>
        <v>114.7042896</v>
      </c>
      <c r="H26" s="320" t="s">
        <v>33</v>
      </c>
      <c r="I26" s="304"/>
      <c r="J26" s="304"/>
      <c r="K26" s="77"/>
      <c r="L26" s="304"/>
      <c r="M26" s="304"/>
      <c r="N26" s="77"/>
      <c r="O26" s="305"/>
      <c r="P26" s="4"/>
      <c r="Q26" s="4"/>
    </row>
    <row r="27" spans="1:17" ht="17.25" customHeight="1" outlineLevel="1">
      <c r="A27" s="1439" t="s">
        <v>28</v>
      </c>
      <c r="B27" s="1440"/>
      <c r="C27" s="1440"/>
      <c r="D27" s="596" t="s">
        <v>13</v>
      </c>
      <c r="E27" s="372" t="s">
        <v>16</v>
      </c>
      <c r="F27" s="370">
        <v>1181</v>
      </c>
      <c r="G27" s="570">
        <v>41.2</v>
      </c>
      <c r="H27" s="1">
        <f>PRODUCT(F27:G27)*1.2/1000</f>
        <v>58.38864000000001</v>
      </c>
      <c r="I27" s="316"/>
      <c r="J27" s="316"/>
      <c r="K27" s="316"/>
      <c r="L27" s="316"/>
      <c r="M27" s="316"/>
      <c r="N27" s="316"/>
      <c r="O27" s="317"/>
      <c r="P27" s="4"/>
      <c r="Q27" s="4"/>
    </row>
    <row r="28" spans="1:17" ht="17.25" customHeight="1" outlineLevel="1">
      <c r="A28" s="1423" t="s">
        <v>131</v>
      </c>
      <c r="B28" s="1383"/>
      <c r="C28" s="1383"/>
      <c r="D28" s="596" t="s">
        <v>21</v>
      </c>
      <c r="E28" s="372" t="s">
        <v>16</v>
      </c>
      <c r="F28" s="370">
        <v>540</v>
      </c>
      <c r="G28" s="371">
        <v>34.75</v>
      </c>
      <c r="H28" s="1">
        <f aca="true" t="shared" si="0" ref="H28:H35">PRODUCT(F28:G28)*1.2/1000</f>
        <v>22.518</v>
      </c>
      <c r="I28" s="316"/>
      <c r="J28" s="316"/>
      <c r="K28" s="316"/>
      <c r="L28" s="316"/>
      <c r="M28" s="316"/>
      <c r="N28" s="316"/>
      <c r="O28" s="317"/>
      <c r="P28" s="4"/>
      <c r="Q28" s="4"/>
    </row>
    <row r="29" spans="1:17" ht="17.25" customHeight="1" outlineLevel="1">
      <c r="A29" s="1423" t="s">
        <v>69</v>
      </c>
      <c r="B29" s="1383"/>
      <c r="C29" s="1383"/>
      <c r="D29" s="596" t="s">
        <v>72</v>
      </c>
      <c r="E29" s="372" t="s">
        <v>16</v>
      </c>
      <c r="F29" s="372">
        <v>20</v>
      </c>
      <c r="G29" s="371">
        <v>252.08</v>
      </c>
      <c r="H29" s="1">
        <f t="shared" si="0"/>
        <v>6.04992</v>
      </c>
      <c r="I29" s="316"/>
      <c r="J29" s="316"/>
      <c r="K29" s="316"/>
      <c r="L29" s="316"/>
      <c r="M29" s="316"/>
      <c r="N29" s="316"/>
      <c r="O29" s="317"/>
      <c r="P29" s="4"/>
      <c r="Q29" s="4"/>
    </row>
    <row r="30" spans="1:17" ht="17.25" customHeight="1" outlineLevel="1">
      <c r="A30" s="1368" t="s">
        <v>70</v>
      </c>
      <c r="B30" s="1369"/>
      <c r="C30" s="1369"/>
      <c r="D30" s="596" t="s">
        <v>71</v>
      </c>
      <c r="E30" s="372" t="s">
        <v>29</v>
      </c>
      <c r="F30" s="372">
        <v>20</v>
      </c>
      <c r="G30" s="371">
        <v>128.21</v>
      </c>
      <c r="H30" s="1">
        <f t="shared" si="0"/>
        <v>3.07704</v>
      </c>
      <c r="I30" s="316"/>
      <c r="J30" s="316"/>
      <c r="K30" s="316"/>
      <c r="L30" s="316"/>
      <c r="M30" s="316"/>
      <c r="N30" s="316"/>
      <c r="O30" s="317"/>
      <c r="P30" s="4"/>
      <c r="Q30" s="4"/>
    </row>
    <row r="31" spans="1:17" ht="17.25" customHeight="1" outlineLevel="1">
      <c r="A31" s="1369" t="s">
        <v>73</v>
      </c>
      <c r="B31" s="1369"/>
      <c r="C31" s="1369"/>
      <c r="D31" s="596" t="s">
        <v>74</v>
      </c>
      <c r="E31" s="372" t="s">
        <v>29</v>
      </c>
      <c r="F31" s="370">
        <v>18.45</v>
      </c>
      <c r="G31" s="371">
        <v>50</v>
      </c>
      <c r="H31" s="1">
        <f t="shared" si="0"/>
        <v>1.107</v>
      </c>
      <c r="I31" s="316"/>
      <c r="J31" s="316"/>
      <c r="K31" s="316"/>
      <c r="L31" s="316"/>
      <c r="M31" s="316"/>
      <c r="N31" s="316"/>
      <c r="O31" s="317"/>
      <c r="P31" s="4"/>
      <c r="Q31" s="4"/>
    </row>
    <row r="32" spans="1:17" ht="17.25" customHeight="1" outlineLevel="1">
      <c r="A32" s="1423" t="s">
        <v>22</v>
      </c>
      <c r="B32" s="1383"/>
      <c r="C32" s="1383"/>
      <c r="D32" s="596" t="s">
        <v>23</v>
      </c>
      <c r="E32" s="372" t="s">
        <v>10</v>
      </c>
      <c r="F32" s="787">
        <v>0.14257</v>
      </c>
      <c r="G32" s="371">
        <v>69907.41</v>
      </c>
      <c r="H32" s="1">
        <f t="shared" si="0"/>
        <v>11.960039332440001</v>
      </c>
      <c r="I32" s="316"/>
      <c r="J32" s="316"/>
      <c r="K32" s="316"/>
      <c r="L32" s="316"/>
      <c r="M32" s="316"/>
      <c r="N32" s="316"/>
      <c r="O32" s="317"/>
      <c r="P32" s="4"/>
      <c r="Q32" s="4"/>
    </row>
    <row r="33" spans="1:17" ht="17.25" customHeight="1" outlineLevel="1">
      <c r="A33" s="1423" t="s">
        <v>24</v>
      </c>
      <c r="B33" s="1383"/>
      <c r="C33" s="1383"/>
      <c r="D33" s="596" t="s">
        <v>25</v>
      </c>
      <c r="E33" s="372" t="s">
        <v>10</v>
      </c>
      <c r="F33" s="372">
        <v>0</v>
      </c>
      <c r="G33" s="371">
        <v>61574.07</v>
      </c>
      <c r="H33" s="1">
        <f t="shared" si="0"/>
        <v>0</v>
      </c>
      <c r="I33" s="316"/>
      <c r="J33" s="316"/>
      <c r="K33" s="316"/>
      <c r="L33" s="316"/>
      <c r="M33" s="316"/>
      <c r="N33" s="316"/>
      <c r="O33" s="317"/>
      <c r="P33" s="4"/>
      <c r="Q33" s="4"/>
    </row>
    <row r="34" spans="1:17" ht="17.25" customHeight="1" outlineLevel="1">
      <c r="A34" s="1423" t="s">
        <v>26</v>
      </c>
      <c r="B34" s="1383"/>
      <c r="C34" s="1383"/>
      <c r="D34" s="596" t="s">
        <v>27</v>
      </c>
      <c r="E34" s="372" t="s">
        <v>10</v>
      </c>
      <c r="F34" s="372">
        <v>0</v>
      </c>
      <c r="G34" s="371">
        <v>64814.81</v>
      </c>
      <c r="H34" s="1">
        <f t="shared" si="0"/>
        <v>0</v>
      </c>
      <c r="I34" s="316"/>
      <c r="J34" s="316"/>
      <c r="K34" s="316"/>
      <c r="L34" s="316"/>
      <c r="M34" s="316"/>
      <c r="N34" s="316"/>
      <c r="O34" s="317"/>
      <c r="P34" s="4"/>
      <c r="Q34" s="4"/>
    </row>
    <row r="35" spans="1:17" ht="17.25" customHeight="1" outlineLevel="1">
      <c r="A35" s="1383" t="s">
        <v>148</v>
      </c>
      <c r="B35" s="1383"/>
      <c r="C35" s="1384"/>
      <c r="D35" s="596"/>
      <c r="E35" s="372" t="s">
        <v>16</v>
      </c>
      <c r="F35" s="370">
        <v>24.173</v>
      </c>
      <c r="G35" s="371">
        <v>400</v>
      </c>
      <c r="H35" s="1">
        <f t="shared" si="0"/>
        <v>11.603039999999998</v>
      </c>
      <c r="I35" s="316"/>
      <c r="J35" s="316"/>
      <c r="K35" s="316"/>
      <c r="L35" s="316"/>
      <c r="M35" s="316"/>
      <c r="N35" s="316"/>
      <c r="O35" s="317"/>
      <c r="P35" s="4"/>
      <c r="Q35" s="4"/>
    </row>
    <row r="36" spans="1:17" ht="29.25" customHeight="1" outlineLevel="1" collapsed="1" thickBot="1">
      <c r="A36" s="1462" t="s">
        <v>11</v>
      </c>
      <c r="B36" s="1463"/>
      <c r="C36" s="1464"/>
      <c r="D36" s="598"/>
      <c r="E36" s="545"/>
      <c r="F36" s="321"/>
      <c r="G36" s="373"/>
      <c r="H36" s="127">
        <f>SUM(H27:H35)</f>
        <v>114.70367933244</v>
      </c>
      <c r="I36" s="322"/>
      <c r="J36" s="322"/>
      <c r="K36" s="374"/>
      <c r="L36" s="322"/>
      <c r="M36" s="322"/>
      <c r="N36" s="374"/>
      <c r="O36" s="323"/>
      <c r="P36" s="4"/>
      <c r="Q36" s="4"/>
    </row>
    <row r="37" spans="1:17" ht="32.25" outlineLevel="1" thickBot="1">
      <c r="A37" s="32" t="s">
        <v>14</v>
      </c>
      <c r="B37" s="83">
        <f>B41+B45</f>
        <v>1.46774</v>
      </c>
      <c r="C37" s="83">
        <f>C41+C45</f>
        <v>1.761288</v>
      </c>
      <c r="D37" s="257">
        <f>K49</f>
        <v>0</v>
      </c>
      <c r="E37" s="1357">
        <f>N49</f>
        <v>0</v>
      </c>
      <c r="F37" s="1358"/>
      <c r="G37" s="324"/>
      <c r="H37" s="325"/>
      <c r="I37" s="278"/>
      <c r="J37" s="278"/>
      <c r="K37" s="278"/>
      <c r="L37" s="278"/>
      <c r="M37" s="278"/>
      <c r="N37" s="278"/>
      <c r="O37" s="471"/>
      <c r="P37" s="4"/>
      <c r="Q37" s="4"/>
    </row>
    <row r="38" spans="1:17" ht="16.5" thickBot="1">
      <c r="A38" s="1465" t="s">
        <v>17</v>
      </c>
      <c r="B38" s="1466"/>
      <c r="C38" s="1467"/>
      <c r="D38" s="1366" t="s">
        <v>2</v>
      </c>
      <c r="E38" s="1366" t="s">
        <v>3</v>
      </c>
      <c r="F38" s="1380" t="s">
        <v>18</v>
      </c>
      <c r="G38" s="1381"/>
      <c r="H38" s="1382"/>
      <c r="I38" s="1386" t="s">
        <v>4</v>
      </c>
      <c r="J38" s="1387"/>
      <c r="K38" s="1388"/>
      <c r="L38" s="1386" t="s">
        <v>5</v>
      </c>
      <c r="M38" s="1387"/>
      <c r="N38" s="1387"/>
      <c r="O38" s="479" t="s">
        <v>34</v>
      </c>
      <c r="P38" s="4"/>
      <c r="Q38" s="4"/>
    </row>
    <row r="39" spans="1:17" ht="48.75" customHeight="1" thickBot="1">
      <c r="A39" s="1468"/>
      <c r="B39" s="1469"/>
      <c r="C39" s="1470"/>
      <c r="D39" s="1367"/>
      <c r="E39" s="1367"/>
      <c r="F39" s="252" t="s">
        <v>35</v>
      </c>
      <c r="G39" s="474" t="s">
        <v>6</v>
      </c>
      <c r="H39" s="328" t="s">
        <v>7</v>
      </c>
      <c r="I39" s="329" t="s">
        <v>8</v>
      </c>
      <c r="J39" s="587" t="s">
        <v>6</v>
      </c>
      <c r="K39" s="330" t="s">
        <v>7</v>
      </c>
      <c r="L39" s="329" t="s">
        <v>8</v>
      </c>
      <c r="M39" s="576" t="s">
        <v>6</v>
      </c>
      <c r="N39" s="701" t="s">
        <v>7</v>
      </c>
      <c r="O39" s="476"/>
      <c r="P39" s="4"/>
      <c r="Q39" s="4"/>
    </row>
    <row r="40" spans="1:17" ht="17.25" customHeight="1" outlineLevel="1" thickBot="1">
      <c r="A40" s="1391">
        <v>1</v>
      </c>
      <c r="B40" s="1392"/>
      <c r="C40" s="1393"/>
      <c r="D40" s="474">
        <v>2</v>
      </c>
      <c r="E40" s="473">
        <v>3</v>
      </c>
      <c r="F40" s="474">
        <v>4</v>
      </c>
      <c r="G40" s="473">
        <v>5</v>
      </c>
      <c r="H40" s="473">
        <v>6</v>
      </c>
      <c r="I40" s="473">
        <v>7</v>
      </c>
      <c r="J40" s="473">
        <v>8</v>
      </c>
      <c r="K40" s="473">
        <v>9</v>
      </c>
      <c r="L40" s="473">
        <v>10</v>
      </c>
      <c r="M40" s="473">
        <v>11</v>
      </c>
      <c r="N40" s="473">
        <v>12</v>
      </c>
      <c r="O40" s="475">
        <v>13</v>
      </c>
      <c r="P40" s="4"/>
      <c r="Q40" s="4"/>
    </row>
    <row r="41" spans="1:17" ht="17.25" customHeight="1" outlineLevel="1" collapsed="1" thickBot="1">
      <c r="A41" s="312" t="s">
        <v>19</v>
      </c>
      <c r="B41" s="177">
        <v>1.04441</v>
      </c>
      <c r="C41" s="203">
        <f>G41</f>
        <v>1.253292</v>
      </c>
      <c r="D41" s="599"/>
      <c r="E41" s="601"/>
      <c r="F41" s="176"/>
      <c r="G41" s="324">
        <f>B41*1.2</f>
        <v>1.253292</v>
      </c>
      <c r="H41" s="325" t="s">
        <v>33</v>
      </c>
      <c r="I41" s="358"/>
      <c r="J41" s="358"/>
      <c r="K41" s="358"/>
      <c r="L41" s="358"/>
      <c r="M41" s="358"/>
      <c r="N41" s="358"/>
      <c r="O41" s="498"/>
      <c r="P41" s="4"/>
      <c r="Q41" s="4"/>
    </row>
    <row r="42" spans="1:17" ht="17.25" customHeight="1" outlineLevel="1">
      <c r="A42" s="1389" t="s">
        <v>129</v>
      </c>
      <c r="B42" s="1390"/>
      <c r="C42" s="1390"/>
      <c r="D42" s="600"/>
      <c r="E42" s="602" t="s">
        <v>9</v>
      </c>
      <c r="F42" s="258">
        <v>14</v>
      </c>
      <c r="G42" s="261">
        <v>30.9</v>
      </c>
      <c r="H42" s="263">
        <f>F42*G42/1000*1.2</f>
        <v>0.5191199999999999</v>
      </c>
      <c r="I42" s="337"/>
      <c r="J42" s="337"/>
      <c r="K42" s="337"/>
      <c r="L42" s="337"/>
      <c r="M42" s="337"/>
      <c r="N42" s="337"/>
      <c r="O42" s="338"/>
      <c r="P42" s="4"/>
      <c r="Q42" s="4"/>
    </row>
    <row r="43" spans="1:17" ht="17.25" customHeight="1" outlineLevel="1">
      <c r="A43" s="141" t="s">
        <v>56</v>
      </c>
      <c r="B43" s="142"/>
      <c r="C43" s="142"/>
      <c r="D43" s="604" t="s">
        <v>36</v>
      </c>
      <c r="E43" s="204" t="s">
        <v>29</v>
      </c>
      <c r="F43" s="204">
        <v>5.4</v>
      </c>
      <c r="G43" s="262">
        <v>113.3</v>
      </c>
      <c r="H43" s="263">
        <f>F43*G43/1000*1.2</f>
        <v>0.7341840000000001</v>
      </c>
      <c r="I43" s="337"/>
      <c r="J43" s="337"/>
      <c r="K43" s="337"/>
      <c r="L43" s="337"/>
      <c r="M43" s="337"/>
      <c r="N43" s="337"/>
      <c r="O43" s="338"/>
      <c r="P43" s="4"/>
      <c r="Q43" s="4"/>
    </row>
    <row r="44" spans="1:17" ht="17.25" customHeight="1" outlineLevel="1" thickBot="1">
      <c r="A44" s="499"/>
      <c r="B44" s="341" t="s">
        <v>11</v>
      </c>
      <c r="C44" s="500"/>
      <c r="D44" s="605"/>
      <c r="E44" s="343"/>
      <c r="F44" s="343"/>
      <c r="G44" s="344"/>
      <c r="H44" s="117">
        <f>SUM(H42:H43)</f>
        <v>1.253304</v>
      </c>
      <c r="I44" s="345"/>
      <c r="J44" s="345"/>
      <c r="K44" s="82"/>
      <c r="L44" s="345"/>
      <c r="M44" s="345"/>
      <c r="N44" s="82"/>
      <c r="O44" s="338"/>
      <c r="P44" s="4"/>
      <c r="Q44" s="4"/>
    </row>
    <row r="45" spans="1:17" ht="17.25" customHeight="1" outlineLevel="1" thickBot="1">
      <c r="A45" s="299" t="s">
        <v>20</v>
      </c>
      <c r="B45" s="265">
        <v>0.42333</v>
      </c>
      <c r="C45" s="501">
        <f>G45</f>
        <v>0.507996</v>
      </c>
      <c r="D45" s="606"/>
      <c r="E45" s="301"/>
      <c r="F45" s="173"/>
      <c r="G45" s="319">
        <f>B45*1.2</f>
        <v>0.507996</v>
      </c>
      <c r="H45" s="320" t="s">
        <v>33</v>
      </c>
      <c r="I45" s="304"/>
      <c r="J45" s="304"/>
      <c r="K45" s="77"/>
      <c r="L45" s="304"/>
      <c r="M45" s="304"/>
      <c r="N45" s="77"/>
      <c r="O45" s="305"/>
      <c r="P45" s="4"/>
      <c r="Q45" s="4"/>
    </row>
    <row r="46" spans="1:17" ht="17.25" customHeight="1" outlineLevel="1">
      <c r="A46" s="486"/>
      <c r="B46" s="146"/>
      <c r="C46" s="146"/>
      <c r="D46" s="600"/>
      <c r="E46" s="602"/>
      <c r="F46" s="204"/>
      <c r="G46" s="261"/>
      <c r="H46" s="263"/>
      <c r="I46" s="337"/>
      <c r="J46" s="337"/>
      <c r="K46" s="337"/>
      <c r="L46" s="337"/>
      <c r="M46" s="337"/>
      <c r="N46" s="337"/>
      <c r="O46" s="338"/>
      <c r="P46" s="4"/>
      <c r="Q46" s="4"/>
    </row>
    <row r="47" spans="1:17" ht="17.25" customHeight="1" outlineLevel="1">
      <c r="A47" s="144" t="s">
        <v>129</v>
      </c>
      <c r="B47" s="140"/>
      <c r="C47" s="140"/>
      <c r="D47" s="600"/>
      <c r="E47" s="602" t="s">
        <v>9</v>
      </c>
      <c r="F47" s="204">
        <v>6</v>
      </c>
      <c r="G47" s="261">
        <v>30.9</v>
      </c>
      <c r="H47" s="263">
        <f>F47*G47/1000*1.2</f>
        <v>0.22247999999999998</v>
      </c>
      <c r="I47" s="337"/>
      <c r="J47" s="337"/>
      <c r="K47" s="337"/>
      <c r="L47" s="337"/>
      <c r="M47" s="337"/>
      <c r="N47" s="337"/>
      <c r="O47" s="338"/>
      <c r="P47" s="4"/>
      <c r="Q47" s="4"/>
    </row>
    <row r="48" spans="1:17" ht="15.75" outlineLevel="1">
      <c r="A48" s="1394" t="s">
        <v>56</v>
      </c>
      <c r="B48" s="1395"/>
      <c r="C48" s="1396"/>
      <c r="D48" s="604" t="s">
        <v>36</v>
      </c>
      <c r="E48" s="204" t="s">
        <v>29</v>
      </c>
      <c r="F48" s="204">
        <v>2.1</v>
      </c>
      <c r="G48" s="262">
        <v>113.3</v>
      </c>
      <c r="H48" s="263">
        <f>F48*G48/1000*1.2</f>
        <v>0.285516</v>
      </c>
      <c r="I48" s="339"/>
      <c r="J48" s="339"/>
      <c r="K48" s="263"/>
      <c r="L48" s="339"/>
      <c r="M48" s="339"/>
      <c r="N48" s="263"/>
      <c r="O48" s="338"/>
      <c r="P48" s="454"/>
      <c r="Q48" s="4"/>
    </row>
    <row r="49" spans="1:17" ht="34.5" customHeight="1" outlineLevel="1" thickBot="1">
      <c r="A49" s="1398" t="s">
        <v>11</v>
      </c>
      <c r="B49" s="1399"/>
      <c r="C49" s="1400"/>
      <c r="D49" s="607"/>
      <c r="E49" s="603"/>
      <c r="F49" s="347"/>
      <c r="G49" s="344"/>
      <c r="H49" s="117">
        <f>SUM(H46:H48)</f>
        <v>0.507996</v>
      </c>
      <c r="I49" s="345"/>
      <c r="J49" s="345"/>
      <c r="K49" s="82"/>
      <c r="L49" s="345"/>
      <c r="M49" s="345"/>
      <c r="N49" s="82"/>
      <c r="O49" s="348"/>
      <c r="P49" s="454"/>
      <c r="Q49" s="4"/>
    </row>
    <row r="50" spans="1:17" ht="25.5" customHeight="1" outlineLevel="1" thickBot="1">
      <c r="A50" s="34" t="s">
        <v>37</v>
      </c>
      <c r="B50" s="84">
        <f>B54+B72</f>
        <v>131.852316</v>
      </c>
      <c r="C50" s="84">
        <f>C54+C72</f>
        <v>158.2227792</v>
      </c>
      <c r="D50" s="259">
        <f>K80</f>
        <v>0</v>
      </c>
      <c r="E50" s="1397">
        <f>N80</f>
        <v>0</v>
      </c>
      <c r="F50" s="1353"/>
      <c r="G50" s="349"/>
      <c r="H50" s="325"/>
      <c r="O50" s="471"/>
      <c r="P50" s="4"/>
      <c r="Q50" s="4"/>
    </row>
    <row r="51" spans="1:17" ht="16.5" outlineLevel="1" thickBot="1">
      <c r="A51" s="1424" t="s">
        <v>17</v>
      </c>
      <c r="B51" s="1425"/>
      <c r="C51" s="1426"/>
      <c r="D51" s="1421" t="s">
        <v>2</v>
      </c>
      <c r="E51" s="1421" t="s">
        <v>3</v>
      </c>
      <c r="F51" s="1458" t="s">
        <v>18</v>
      </c>
      <c r="G51" s="1352"/>
      <c r="H51" s="1353"/>
      <c r="I51" s="1351" t="s">
        <v>4</v>
      </c>
      <c r="J51" s="1352"/>
      <c r="K51" s="1353"/>
      <c r="L51" s="1351" t="s">
        <v>5</v>
      </c>
      <c r="M51" s="1352"/>
      <c r="N51" s="1352"/>
      <c r="O51" s="350" t="s">
        <v>34</v>
      </c>
      <c r="P51" s="4"/>
      <c r="Q51" s="4"/>
    </row>
    <row r="52" spans="1:17" ht="52.5" customHeight="1" outlineLevel="1" thickBot="1">
      <c r="A52" s="1427"/>
      <c r="B52" s="1428"/>
      <c r="C52" s="1429"/>
      <c r="D52" s="1422"/>
      <c r="E52" s="1422"/>
      <c r="F52" s="253" t="s">
        <v>35</v>
      </c>
      <c r="G52" s="711" t="s">
        <v>6</v>
      </c>
      <c r="H52" s="351" t="s">
        <v>7</v>
      </c>
      <c r="I52" s="352" t="s">
        <v>8</v>
      </c>
      <c r="J52" s="714" t="s">
        <v>6</v>
      </c>
      <c r="K52" s="713" t="s">
        <v>7</v>
      </c>
      <c r="L52" s="352" t="s">
        <v>8</v>
      </c>
      <c r="M52" s="703" t="s">
        <v>6</v>
      </c>
      <c r="N52" s="354" t="s">
        <v>7</v>
      </c>
      <c r="O52" s="718"/>
      <c r="P52" s="4"/>
      <c r="Q52" s="4"/>
    </row>
    <row r="53" spans="1:17" ht="16.5" customHeight="1" thickBot="1">
      <c r="A53" s="1430">
        <v>1</v>
      </c>
      <c r="B53" s="1431"/>
      <c r="C53" s="1432"/>
      <c r="D53" s="356">
        <v>2</v>
      </c>
      <c r="E53" s="356">
        <v>3</v>
      </c>
      <c r="F53" s="356">
        <v>4</v>
      </c>
      <c r="G53" s="356">
        <v>5</v>
      </c>
      <c r="H53" s="356">
        <v>6</v>
      </c>
      <c r="I53" s="356">
        <v>7</v>
      </c>
      <c r="J53" s="356">
        <v>8</v>
      </c>
      <c r="K53" s="356">
        <v>9</v>
      </c>
      <c r="L53" s="356">
        <v>10</v>
      </c>
      <c r="M53" s="356">
        <v>11</v>
      </c>
      <c r="N53" s="355">
        <v>12</v>
      </c>
      <c r="O53" s="357">
        <v>13</v>
      </c>
      <c r="P53" s="4" t="s">
        <v>43</v>
      </c>
      <c r="Q53" s="4"/>
    </row>
    <row r="54" spans="1:17" ht="21" customHeight="1" outlineLevel="1" thickBot="1">
      <c r="A54" s="312" t="s">
        <v>19</v>
      </c>
      <c r="B54" s="774">
        <v>97.264716</v>
      </c>
      <c r="C54" s="177">
        <f>G54</f>
        <v>116.7176592</v>
      </c>
      <c r="D54" s="176"/>
      <c r="E54" s="80"/>
      <c r="F54" s="147"/>
      <c r="G54" s="349">
        <f>B54*1.2</f>
        <v>116.7176592</v>
      </c>
      <c r="H54" s="502" t="s">
        <v>33</v>
      </c>
      <c r="I54" s="358"/>
      <c r="J54" s="358"/>
      <c r="K54" s="358"/>
      <c r="L54" s="358"/>
      <c r="M54" s="358"/>
      <c r="N54" s="358"/>
      <c r="O54" s="498"/>
      <c r="P54" s="4"/>
      <c r="Q54" s="4"/>
    </row>
    <row r="55" spans="1:17" ht="16.5" customHeight="1" outlineLevel="1">
      <c r="A55" s="1447" t="s">
        <v>149</v>
      </c>
      <c r="B55" s="1448"/>
      <c r="C55" s="1449"/>
      <c r="D55" s="608" t="s">
        <v>130</v>
      </c>
      <c r="E55" s="63" t="s">
        <v>151</v>
      </c>
      <c r="F55" s="86">
        <v>16</v>
      </c>
      <c r="G55" s="375">
        <v>2846.92</v>
      </c>
      <c r="H55" s="148">
        <f>F55*G55/1000*1.2</f>
        <v>54.660864</v>
      </c>
      <c r="I55" s="38"/>
      <c r="J55" s="38"/>
      <c r="K55" s="367"/>
      <c r="L55" s="132"/>
      <c r="M55" s="23"/>
      <c r="N55" s="376"/>
      <c r="O55" s="136"/>
      <c r="P55" s="4"/>
      <c r="Q55" s="4"/>
    </row>
    <row r="56" spans="1:17" ht="36" customHeight="1" outlineLevel="1">
      <c r="A56" s="1412" t="s">
        <v>150</v>
      </c>
      <c r="B56" s="1413"/>
      <c r="C56" s="1414"/>
      <c r="D56" s="608" t="s">
        <v>55</v>
      </c>
      <c r="E56" s="63" t="s">
        <v>151</v>
      </c>
      <c r="F56" s="86">
        <v>1</v>
      </c>
      <c r="G56" s="375">
        <v>3694.61</v>
      </c>
      <c r="H56" s="148">
        <f aca="true" t="shared" si="1" ref="H56:H70">F56*G56/1000*1.2</f>
        <v>4.433532</v>
      </c>
      <c r="I56" s="38"/>
      <c r="J56" s="38"/>
      <c r="K56" s="367"/>
      <c r="L56" s="132"/>
      <c r="M56" s="20"/>
      <c r="N56" s="376"/>
      <c r="O56" s="136"/>
      <c r="P56" s="4"/>
      <c r="Q56" s="4"/>
    </row>
    <row r="57" spans="1:17" ht="36" customHeight="1" outlineLevel="1">
      <c r="A57" s="747" t="s">
        <v>190</v>
      </c>
      <c r="B57" s="745"/>
      <c r="C57" s="746"/>
      <c r="D57" s="608" t="s">
        <v>173</v>
      </c>
      <c r="E57" s="63" t="s">
        <v>151</v>
      </c>
      <c r="F57" s="86">
        <v>1</v>
      </c>
      <c r="G57" s="68">
        <v>3189.5</v>
      </c>
      <c r="H57" s="148">
        <f t="shared" si="1"/>
        <v>3.8273999999999995</v>
      </c>
      <c r="I57" s="38"/>
      <c r="J57" s="38"/>
      <c r="K57" s="367"/>
      <c r="L57" s="132"/>
      <c r="M57" s="20"/>
      <c r="N57" s="376"/>
      <c r="O57" s="136"/>
      <c r="P57" s="4"/>
      <c r="Q57" s="4"/>
    </row>
    <row r="58" spans="1:17" ht="31.5" customHeight="1" outlineLevel="1">
      <c r="A58" s="1412" t="s">
        <v>191</v>
      </c>
      <c r="B58" s="1413"/>
      <c r="C58" s="1414"/>
      <c r="D58" s="592" t="s">
        <v>128</v>
      </c>
      <c r="E58" s="63" t="s">
        <v>15</v>
      </c>
      <c r="F58" s="86">
        <v>2</v>
      </c>
      <c r="G58" s="375">
        <v>2772.42</v>
      </c>
      <c r="H58" s="148">
        <f t="shared" si="1"/>
        <v>6.653808</v>
      </c>
      <c r="I58" s="38"/>
      <c r="J58" s="38"/>
      <c r="K58" s="367"/>
      <c r="L58" s="132"/>
      <c r="M58" s="20"/>
      <c r="N58" s="376"/>
      <c r="O58" s="136"/>
      <c r="P58" s="4"/>
      <c r="Q58" s="4"/>
    </row>
    <row r="59" spans="1:17" ht="16.5" customHeight="1" outlineLevel="1">
      <c r="A59" s="1409" t="s">
        <v>152</v>
      </c>
      <c r="B59" s="1410"/>
      <c r="C59" s="1411"/>
      <c r="D59" s="592"/>
      <c r="E59" s="63" t="s">
        <v>15</v>
      </c>
      <c r="F59" s="86">
        <v>2</v>
      </c>
      <c r="G59" s="68">
        <v>50</v>
      </c>
      <c r="H59" s="148">
        <f t="shared" si="1"/>
        <v>0.12</v>
      </c>
      <c r="I59" s="38"/>
      <c r="J59" s="38"/>
      <c r="K59" s="367"/>
      <c r="L59" s="132"/>
      <c r="M59" s="20"/>
      <c r="N59" s="376"/>
      <c r="O59" s="136"/>
      <c r="P59" s="4"/>
      <c r="Q59" s="4"/>
    </row>
    <row r="60" spans="1:17" ht="16.5" customHeight="1" outlineLevel="1">
      <c r="A60" s="1409" t="s">
        <v>153</v>
      </c>
      <c r="B60" s="1410"/>
      <c r="C60" s="1411"/>
      <c r="D60" s="592" t="s">
        <v>154</v>
      </c>
      <c r="E60" s="63" t="s">
        <v>151</v>
      </c>
      <c r="F60" s="86">
        <v>17</v>
      </c>
      <c r="G60" s="68">
        <v>763.23</v>
      </c>
      <c r="H60" s="148">
        <f t="shared" si="1"/>
        <v>15.569892</v>
      </c>
      <c r="I60" s="38"/>
      <c r="J60" s="38"/>
      <c r="K60" s="367"/>
      <c r="L60" s="38"/>
      <c r="M60" s="20"/>
      <c r="N60" s="376"/>
      <c r="O60" s="136"/>
      <c r="P60" s="4"/>
      <c r="Q60" s="4"/>
    </row>
    <row r="61" spans="1:17" ht="16.5" customHeight="1" outlineLevel="1">
      <c r="A61" s="1409" t="s">
        <v>155</v>
      </c>
      <c r="B61" s="1410"/>
      <c r="C61" s="1411"/>
      <c r="D61" s="609" t="s">
        <v>156</v>
      </c>
      <c r="E61" s="613" t="s">
        <v>9</v>
      </c>
      <c r="F61" s="106">
        <v>12</v>
      </c>
      <c r="G61" s="770">
        <v>121.03</v>
      </c>
      <c r="H61" s="148">
        <f t="shared" si="1"/>
        <v>1.7428320000000002</v>
      </c>
      <c r="I61" s="22"/>
      <c r="J61" s="22"/>
      <c r="K61" s="366"/>
      <c r="L61" s="150"/>
      <c r="M61" s="20"/>
      <c r="N61" s="367"/>
      <c r="O61" s="137"/>
      <c r="P61" s="4"/>
      <c r="Q61" s="4"/>
    </row>
    <row r="62" spans="1:17" ht="16.5" customHeight="1" outlineLevel="1">
      <c r="A62" s="1412" t="s">
        <v>181</v>
      </c>
      <c r="B62" s="1413"/>
      <c r="C62" s="1414"/>
      <c r="D62" s="592"/>
      <c r="E62" s="613" t="s">
        <v>9</v>
      </c>
      <c r="F62" s="106">
        <v>1</v>
      </c>
      <c r="G62" s="68">
        <v>430.03</v>
      </c>
      <c r="H62" s="148">
        <f t="shared" si="1"/>
        <v>0.5160359999999999</v>
      </c>
      <c r="I62" s="38"/>
      <c r="J62" s="38"/>
      <c r="K62" s="367"/>
      <c r="L62" s="132"/>
      <c r="M62" s="20"/>
      <c r="N62" s="376"/>
      <c r="O62" s="136"/>
      <c r="P62" s="4"/>
      <c r="Q62" s="4"/>
    </row>
    <row r="63" spans="1:17" ht="16.5" customHeight="1" outlineLevel="1">
      <c r="A63" s="744" t="s">
        <v>182</v>
      </c>
      <c r="B63" s="745"/>
      <c r="C63" s="746"/>
      <c r="D63" s="592"/>
      <c r="E63" s="613" t="s">
        <v>9</v>
      </c>
      <c r="F63" s="106">
        <v>1</v>
      </c>
      <c r="G63" s="68">
        <v>135.34</v>
      </c>
      <c r="H63" s="148">
        <f t="shared" si="1"/>
        <v>0.16240800000000002</v>
      </c>
      <c r="I63" s="38"/>
      <c r="J63" s="38"/>
      <c r="K63" s="367"/>
      <c r="L63" s="132"/>
      <c r="M63" s="20"/>
      <c r="N63" s="376"/>
      <c r="O63" s="136"/>
      <c r="P63" s="4"/>
      <c r="Q63" s="4"/>
    </row>
    <row r="64" spans="1:17" ht="34.5" customHeight="1" outlineLevel="1">
      <c r="A64" s="1412" t="s">
        <v>192</v>
      </c>
      <c r="B64" s="1413"/>
      <c r="C64" s="1414"/>
      <c r="D64" s="610" t="s">
        <v>193</v>
      </c>
      <c r="E64" s="613" t="s">
        <v>15</v>
      </c>
      <c r="F64" s="86">
        <v>16</v>
      </c>
      <c r="G64" s="68">
        <v>266.08</v>
      </c>
      <c r="H64" s="148">
        <f t="shared" si="1"/>
        <v>5.1087359999999995</v>
      </c>
      <c r="I64" s="38"/>
      <c r="J64" s="38"/>
      <c r="K64" s="367"/>
      <c r="L64" s="264"/>
      <c r="M64" s="20"/>
      <c r="N64" s="376"/>
      <c r="O64" s="136"/>
      <c r="P64" s="4"/>
      <c r="Q64" s="4"/>
    </row>
    <row r="65" spans="1:17" ht="16.5" customHeight="1" outlineLevel="1">
      <c r="A65" s="1412" t="s">
        <v>167</v>
      </c>
      <c r="B65" s="1413"/>
      <c r="C65" s="1414"/>
      <c r="D65" s="592"/>
      <c r="E65" s="613" t="s">
        <v>15</v>
      </c>
      <c r="F65" s="86">
        <v>1</v>
      </c>
      <c r="G65" s="68">
        <v>266.08</v>
      </c>
      <c r="H65" s="148">
        <f t="shared" si="1"/>
        <v>0.31929599999999997</v>
      </c>
      <c r="I65" s="38"/>
      <c r="J65" s="38"/>
      <c r="K65" s="367"/>
      <c r="L65" s="132"/>
      <c r="M65" s="20"/>
      <c r="N65" s="376"/>
      <c r="O65" s="136"/>
      <c r="P65" s="4"/>
      <c r="Q65" s="4"/>
    </row>
    <row r="66" spans="1:17" ht="16.5" customHeight="1" outlineLevel="1">
      <c r="A66" s="1412" t="s">
        <v>161</v>
      </c>
      <c r="B66" s="1413"/>
      <c r="C66" s="1414"/>
      <c r="D66" s="592" t="s">
        <v>47</v>
      </c>
      <c r="E66" s="613" t="s">
        <v>15</v>
      </c>
      <c r="F66" s="86">
        <v>18</v>
      </c>
      <c r="G66" s="68">
        <v>11.15</v>
      </c>
      <c r="H66" s="148">
        <f t="shared" si="1"/>
        <v>0.24084</v>
      </c>
      <c r="I66" s="38"/>
      <c r="J66" s="38"/>
      <c r="K66" s="367"/>
      <c r="L66" s="132"/>
      <c r="M66" s="20"/>
      <c r="N66" s="376"/>
      <c r="O66" s="136"/>
      <c r="P66" s="4"/>
      <c r="Q66" s="4"/>
    </row>
    <row r="67" spans="1:15" s="4" customFormat="1" ht="16.5" customHeight="1" outlineLevel="1">
      <c r="A67" s="1409" t="s">
        <v>162</v>
      </c>
      <c r="B67" s="1410"/>
      <c r="C67" s="1411"/>
      <c r="D67" s="592" t="s">
        <v>47</v>
      </c>
      <c r="E67" s="63" t="s">
        <v>15</v>
      </c>
      <c r="F67" s="86">
        <v>1</v>
      </c>
      <c r="G67" s="68">
        <v>11.15</v>
      </c>
      <c r="H67" s="148">
        <f t="shared" si="1"/>
        <v>0.01338</v>
      </c>
      <c r="I67" s="38"/>
      <c r="J67" s="38"/>
      <c r="K67" s="367"/>
      <c r="L67" s="132"/>
      <c r="M67" s="20"/>
      <c r="N67" s="376"/>
      <c r="O67" s="136"/>
    </row>
    <row r="68" spans="1:15" s="4" customFormat="1" ht="16.5" customHeight="1" outlineLevel="1">
      <c r="A68" s="1409" t="s">
        <v>184</v>
      </c>
      <c r="B68" s="1410"/>
      <c r="C68" s="1411"/>
      <c r="D68" s="592"/>
      <c r="E68" s="63" t="s">
        <v>15</v>
      </c>
      <c r="F68" s="86">
        <v>1</v>
      </c>
      <c r="G68" s="68">
        <v>41.2</v>
      </c>
      <c r="H68" s="148">
        <f t="shared" si="1"/>
        <v>0.04944</v>
      </c>
      <c r="I68" s="38"/>
      <c r="J68" s="38"/>
      <c r="K68" s="367"/>
      <c r="L68" s="132"/>
      <c r="M68" s="20"/>
      <c r="N68" s="376"/>
      <c r="O68" s="136"/>
    </row>
    <row r="69" spans="1:15" s="4" customFormat="1" ht="18" customHeight="1" outlineLevel="1">
      <c r="A69" s="1409" t="s">
        <v>194</v>
      </c>
      <c r="B69" s="1410"/>
      <c r="C69" s="1411"/>
      <c r="D69" s="592" t="s">
        <v>195</v>
      </c>
      <c r="E69" s="63" t="s">
        <v>15</v>
      </c>
      <c r="F69" s="86">
        <v>16</v>
      </c>
      <c r="G69" s="68">
        <v>1059</v>
      </c>
      <c r="H69" s="148">
        <f t="shared" si="1"/>
        <v>20.3328</v>
      </c>
      <c r="I69" s="38"/>
      <c r="J69" s="38"/>
      <c r="K69" s="367"/>
      <c r="L69" s="132"/>
      <c r="M69" s="23"/>
      <c r="N69" s="376"/>
      <c r="O69" s="136"/>
    </row>
    <row r="70" spans="1:15" s="4" customFormat="1" ht="18" customHeight="1" outlineLevel="1">
      <c r="A70" s="1409" t="s">
        <v>166</v>
      </c>
      <c r="B70" s="1410"/>
      <c r="C70" s="1411"/>
      <c r="D70" s="611" t="s">
        <v>50</v>
      </c>
      <c r="E70" s="154" t="s">
        <v>9</v>
      </c>
      <c r="F70" s="129">
        <v>12</v>
      </c>
      <c r="G70" s="771">
        <v>206</v>
      </c>
      <c r="H70" s="148">
        <f t="shared" si="1"/>
        <v>2.9663999999999997</v>
      </c>
      <c r="I70" s="128"/>
      <c r="J70" s="38"/>
      <c r="K70" s="367"/>
      <c r="L70" s="38"/>
      <c r="M70" s="131"/>
      <c r="N70" s="376"/>
      <c r="O70" s="136"/>
    </row>
    <row r="71" spans="1:15" s="4" customFormat="1" ht="21" customHeight="1" outlineLevel="1" thickBot="1">
      <c r="A71" s="726"/>
      <c r="B71" s="721" t="s">
        <v>11</v>
      </c>
      <c r="C71" s="673"/>
      <c r="D71" s="612"/>
      <c r="E71" s="614"/>
      <c r="F71" s="594"/>
      <c r="G71" s="207"/>
      <c r="H71" s="208">
        <f>SUM(H55:H70)</f>
        <v>116.71766399999998</v>
      </c>
      <c r="I71" s="151"/>
      <c r="J71" s="209"/>
      <c r="K71" s="487"/>
      <c r="L71" s="209"/>
      <c r="M71" s="210"/>
      <c r="N71" s="488"/>
      <c r="O71" s="211"/>
    </row>
    <row r="72" spans="1:15" s="4" customFormat="1" ht="21" customHeight="1" outlineLevel="1" thickBot="1">
      <c r="A72" s="299" t="s">
        <v>20</v>
      </c>
      <c r="B72" s="775">
        <v>34.5876</v>
      </c>
      <c r="C72" s="265">
        <f>G72</f>
        <v>41.50512</v>
      </c>
      <c r="D72" s="492"/>
      <c r="E72" s="493"/>
      <c r="F72" s="494"/>
      <c r="G72" s="503">
        <f>B72*1.2</f>
        <v>41.50512</v>
      </c>
      <c r="H72" s="292" t="s">
        <v>33</v>
      </c>
      <c r="I72" s="495"/>
      <c r="J72" s="495"/>
      <c r="K72" s="153"/>
      <c r="L72" s="495"/>
      <c r="M72" s="495"/>
      <c r="N72" s="153"/>
      <c r="O72" s="496"/>
    </row>
    <row r="73" spans="1:15" s="4" customFormat="1" ht="15.75" customHeight="1" outlineLevel="1">
      <c r="A73" s="1447" t="s">
        <v>149</v>
      </c>
      <c r="B73" s="1448"/>
      <c r="C73" s="1449"/>
      <c r="D73" s="608" t="s">
        <v>130</v>
      </c>
      <c r="E73" s="63" t="s">
        <v>151</v>
      </c>
      <c r="F73" s="86">
        <v>7</v>
      </c>
      <c r="G73" s="375">
        <v>2846.92</v>
      </c>
      <c r="H73" s="148">
        <f aca="true" t="shared" si="2" ref="H73:H79">F73*G73/1000*1.2</f>
        <v>23.914128</v>
      </c>
      <c r="I73" s="38"/>
      <c r="J73" s="38"/>
      <c r="K73" s="367"/>
      <c r="L73" s="132"/>
      <c r="M73" s="23"/>
      <c r="N73" s="376"/>
      <c r="O73" s="136"/>
    </row>
    <row r="74" spans="1:15" s="4" customFormat="1" ht="15.75" customHeight="1" outlineLevel="1">
      <c r="A74" s="1409" t="s">
        <v>153</v>
      </c>
      <c r="B74" s="1410"/>
      <c r="C74" s="1411"/>
      <c r="D74" s="592" t="s">
        <v>154</v>
      </c>
      <c r="E74" s="154" t="s">
        <v>151</v>
      </c>
      <c r="F74" s="86">
        <v>6</v>
      </c>
      <c r="G74" s="68">
        <v>763.23</v>
      </c>
      <c r="H74" s="148">
        <f t="shared" si="2"/>
        <v>5.495256</v>
      </c>
      <c r="I74" s="38"/>
      <c r="J74" s="38"/>
      <c r="K74" s="367"/>
      <c r="L74" s="132"/>
      <c r="M74" s="23"/>
      <c r="N74" s="376"/>
      <c r="O74" s="136"/>
    </row>
    <row r="75" spans="1:15" s="4" customFormat="1" ht="15.75" customHeight="1" outlineLevel="1">
      <c r="A75" s="747" t="s">
        <v>194</v>
      </c>
      <c r="B75" s="748"/>
      <c r="C75" s="749"/>
      <c r="D75" s="592" t="s">
        <v>195</v>
      </c>
      <c r="E75" s="63" t="s">
        <v>15</v>
      </c>
      <c r="F75" s="86">
        <v>7</v>
      </c>
      <c r="G75" s="68">
        <v>1059</v>
      </c>
      <c r="H75" s="148">
        <f t="shared" si="2"/>
        <v>8.8956</v>
      </c>
      <c r="I75" s="38"/>
      <c r="J75" s="38"/>
      <c r="K75" s="367"/>
      <c r="L75" s="132"/>
      <c r="M75" s="23"/>
      <c r="N75" s="376"/>
      <c r="O75" s="136"/>
    </row>
    <row r="76" spans="1:15" s="4" customFormat="1" ht="15.75" customHeight="1" outlineLevel="1">
      <c r="A76" s="1409" t="s">
        <v>155</v>
      </c>
      <c r="B76" s="1410"/>
      <c r="C76" s="1411"/>
      <c r="D76" s="609" t="s">
        <v>156</v>
      </c>
      <c r="E76" s="613" t="s">
        <v>9</v>
      </c>
      <c r="F76" s="106">
        <v>6</v>
      </c>
      <c r="G76" s="770">
        <v>121.03</v>
      </c>
      <c r="H76" s="148">
        <f t="shared" si="2"/>
        <v>0.8714160000000001</v>
      </c>
      <c r="I76" s="38"/>
      <c r="J76" s="38"/>
      <c r="K76" s="367"/>
      <c r="L76" s="132"/>
      <c r="M76" s="23"/>
      <c r="N76" s="376"/>
      <c r="O76" s="136"/>
    </row>
    <row r="77" spans="1:15" s="4" customFormat="1" ht="21" customHeight="1" outlineLevel="1">
      <c r="A77" s="1450" t="s">
        <v>167</v>
      </c>
      <c r="B77" s="1451"/>
      <c r="C77" s="1452"/>
      <c r="D77" s="592"/>
      <c r="E77" s="63" t="s">
        <v>15</v>
      </c>
      <c r="F77" s="36">
        <v>7</v>
      </c>
      <c r="G77" s="68">
        <v>266.08</v>
      </c>
      <c r="H77" s="148">
        <f t="shared" si="2"/>
        <v>2.2350719999999997</v>
      </c>
      <c r="I77" s="38"/>
      <c r="J77" s="38"/>
      <c r="K77" s="367"/>
      <c r="L77" s="132"/>
      <c r="M77" s="23"/>
      <c r="N77" s="376"/>
      <c r="O77" s="136"/>
    </row>
    <row r="78" spans="1:48" s="4" customFormat="1" ht="15.75" customHeight="1" outlineLevel="1">
      <c r="A78" s="1412" t="s">
        <v>161</v>
      </c>
      <c r="B78" s="1413"/>
      <c r="C78" s="1414"/>
      <c r="D78" s="592" t="s">
        <v>47</v>
      </c>
      <c r="E78" s="613" t="s">
        <v>15</v>
      </c>
      <c r="F78" s="86">
        <v>7</v>
      </c>
      <c r="G78" s="68">
        <v>11.15</v>
      </c>
      <c r="H78" s="148">
        <f t="shared" si="2"/>
        <v>0.09366</v>
      </c>
      <c r="I78" s="38"/>
      <c r="J78" s="38"/>
      <c r="K78" s="367"/>
      <c r="L78" s="132"/>
      <c r="M78" s="23"/>
      <c r="N78" s="376"/>
      <c r="O78" s="136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</row>
    <row r="79" spans="1:48" s="4" customFormat="1" ht="17.25" customHeight="1" outlineLevel="1">
      <c r="A79" s="728"/>
      <c r="B79" s="739"/>
      <c r="C79" s="740"/>
      <c r="D79" s="611"/>
      <c r="E79" s="154"/>
      <c r="F79" s="129"/>
      <c r="G79" s="130"/>
      <c r="H79" s="376">
        <f t="shared" si="2"/>
        <v>0</v>
      </c>
      <c r="I79" s="128"/>
      <c r="J79" s="128"/>
      <c r="K79" s="377"/>
      <c r="L79" s="132"/>
      <c r="M79" s="131"/>
      <c r="N79" s="376"/>
      <c r="O79" s="152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4"/>
      <c r="AR79" s="364"/>
      <c r="AS79" s="364"/>
      <c r="AT79" s="364"/>
      <c r="AU79" s="364"/>
      <c r="AV79" s="364"/>
    </row>
    <row r="80" spans="1:48" s="4" customFormat="1" ht="16.5" customHeight="1" outlineLevel="1" thickBot="1">
      <c r="A80" s="1406" t="s">
        <v>11</v>
      </c>
      <c r="B80" s="1407"/>
      <c r="C80" s="1408"/>
      <c r="D80" s="615"/>
      <c r="E80" s="505"/>
      <c r="F80" s="504"/>
      <c r="G80" s="505"/>
      <c r="H80" s="205">
        <f>SUM(H73:H79)</f>
        <v>41.50513200000001</v>
      </c>
      <c r="I80" s="361"/>
      <c r="J80" s="361"/>
      <c r="K80" s="206"/>
      <c r="L80" s="361"/>
      <c r="M80" s="361"/>
      <c r="N80" s="206"/>
      <c r="O80" s="363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</row>
    <row r="81" spans="1:15" s="4" customFormat="1" ht="18" customHeight="1" outlineLevel="1" collapsed="1" thickBot="1">
      <c r="A81" s="384" t="s">
        <v>38</v>
      </c>
      <c r="B81" s="384">
        <v>0</v>
      </c>
      <c r="C81" s="385">
        <f>H85</f>
        <v>0</v>
      </c>
      <c r="D81" s="386">
        <v>0</v>
      </c>
      <c r="E81" s="1456">
        <f>N85</f>
        <v>0</v>
      </c>
      <c r="F81" s="1457"/>
      <c r="G81" s="437"/>
      <c r="H81" s="438"/>
      <c r="I81" s="439"/>
      <c r="J81" s="439"/>
      <c r="K81" s="439"/>
      <c r="L81" s="439"/>
      <c r="M81" s="439"/>
      <c r="N81" s="439"/>
      <c r="O81" s="440"/>
    </row>
    <row r="82" spans="1:15" s="4" customFormat="1" ht="17.25" customHeight="1" outlineLevel="1" thickBot="1">
      <c r="A82" s="1415" t="s">
        <v>17</v>
      </c>
      <c r="B82" s="1416"/>
      <c r="C82" s="1417"/>
      <c r="D82" s="1441" t="s">
        <v>2</v>
      </c>
      <c r="E82" s="1443" t="s">
        <v>3</v>
      </c>
      <c r="F82" s="1445" t="s">
        <v>18</v>
      </c>
      <c r="G82" s="1446"/>
      <c r="H82" s="1446"/>
      <c r="I82" s="1401" t="s">
        <v>4</v>
      </c>
      <c r="J82" s="1402"/>
      <c r="K82" s="1403"/>
      <c r="L82" s="1404" t="s">
        <v>5</v>
      </c>
      <c r="M82" s="1405"/>
      <c r="N82" s="1405"/>
      <c r="O82" s="418" t="s">
        <v>34</v>
      </c>
    </row>
    <row r="83" spans="1:15" s="4" customFormat="1" ht="45.75" customHeight="1" thickBot="1">
      <c r="A83" s="1418"/>
      <c r="B83" s="1419"/>
      <c r="C83" s="1420"/>
      <c r="D83" s="1442"/>
      <c r="E83" s="1444"/>
      <c r="F83" s="756" t="s">
        <v>35</v>
      </c>
      <c r="G83" s="709" t="s">
        <v>6</v>
      </c>
      <c r="H83" s="705" t="s">
        <v>7</v>
      </c>
      <c r="I83" s="390" t="s">
        <v>8</v>
      </c>
      <c r="J83" s="706" t="s">
        <v>6</v>
      </c>
      <c r="K83" s="708" t="s">
        <v>7</v>
      </c>
      <c r="L83" s="390" t="s">
        <v>8</v>
      </c>
      <c r="M83" s="706" t="s">
        <v>6</v>
      </c>
      <c r="N83" s="708" t="s">
        <v>7</v>
      </c>
      <c r="O83" s="417"/>
    </row>
    <row r="84" spans="1:15" s="4" customFormat="1" ht="16.5" thickBot="1">
      <c r="A84" s="1433">
        <v>1</v>
      </c>
      <c r="B84" s="1434"/>
      <c r="C84" s="1435"/>
      <c r="D84" s="761">
        <v>2</v>
      </c>
      <c r="E84" s="761">
        <v>3</v>
      </c>
      <c r="F84" s="761">
        <v>4</v>
      </c>
      <c r="G84" s="761">
        <v>5</v>
      </c>
      <c r="H84" s="761">
        <v>6</v>
      </c>
      <c r="I84" s="761">
        <v>7</v>
      </c>
      <c r="J84" s="761">
        <v>8</v>
      </c>
      <c r="K84" s="761">
        <v>9</v>
      </c>
      <c r="L84" s="761">
        <v>10</v>
      </c>
      <c r="M84" s="761">
        <v>11</v>
      </c>
      <c r="N84" s="760">
        <v>12</v>
      </c>
      <c r="O84" s="758">
        <v>13</v>
      </c>
    </row>
    <row r="85" spans="1:15" s="4" customFormat="1" ht="16.5" thickBot="1">
      <c r="A85" s="1436" t="s">
        <v>11</v>
      </c>
      <c r="B85" s="1437"/>
      <c r="C85" s="1438"/>
      <c r="D85" s="394"/>
      <c r="E85" s="395"/>
      <c r="F85" s="396"/>
      <c r="G85" s="396"/>
      <c r="H85" s="397"/>
      <c r="I85" s="398"/>
      <c r="J85" s="398"/>
      <c r="K85" s="398">
        <v>0</v>
      </c>
      <c r="L85" s="398"/>
      <c r="M85" s="398"/>
      <c r="N85" s="399">
        <v>0</v>
      </c>
      <c r="O85" s="400"/>
    </row>
    <row r="86" spans="1:15" s="4" customFormat="1" ht="16.5" thickBot="1">
      <c r="A86" s="108" t="s">
        <v>127</v>
      </c>
      <c r="B86" s="112"/>
      <c r="C86" s="113"/>
      <c r="D86" s="109"/>
      <c r="E86" s="110"/>
      <c r="F86" s="111"/>
      <c r="G86" s="111"/>
      <c r="H86" s="436">
        <f>H80+H71+H49+H44+H36+H25+H15+H12</f>
        <v>347.48196461244</v>
      </c>
      <c r="I86" s="435"/>
      <c r="J86" s="435"/>
      <c r="K86" s="435"/>
      <c r="L86" s="435"/>
      <c r="M86" s="435"/>
      <c r="N86" s="435"/>
      <c r="O86" s="434"/>
    </row>
    <row r="87" spans="2:14" s="4" customFormat="1" ht="13.5" customHeight="1" outlineLevel="1" collapsed="1">
      <c r="B87" s="21"/>
      <c r="C87" s="457"/>
      <c r="D87" s="457"/>
      <c r="E87" s="273"/>
      <c r="F87" s="21"/>
      <c r="G87" s="21"/>
      <c r="H87" s="21"/>
      <c r="I87" s="270"/>
      <c r="J87" s="270"/>
      <c r="K87" s="270"/>
      <c r="L87" s="270"/>
      <c r="M87" s="270"/>
      <c r="N87" s="270"/>
    </row>
    <row r="88" spans="2:14" s="4" customFormat="1" ht="15.75">
      <c r="B88" s="21"/>
      <c r="C88" s="457"/>
      <c r="D88" s="457"/>
      <c r="E88" s="273"/>
      <c r="F88" s="21"/>
      <c r="G88" s="21"/>
      <c r="H88" s="21"/>
      <c r="I88" s="270"/>
      <c r="J88" s="270"/>
      <c r="K88" s="270"/>
      <c r="L88" s="270"/>
      <c r="M88" s="270"/>
      <c r="N88" s="270"/>
    </row>
    <row r="89" spans="1:14" s="4" customFormat="1" ht="15.75">
      <c r="A89" s="458"/>
      <c r="B89" s="21"/>
      <c r="D89" s="52"/>
      <c r="E89" s="273"/>
      <c r="F89" s="21"/>
      <c r="G89" s="21"/>
      <c r="H89" s="21"/>
      <c r="I89" s="270"/>
      <c r="J89" s="270"/>
      <c r="K89" s="270"/>
      <c r="L89" s="270"/>
      <c r="M89" s="270"/>
      <c r="N89" s="270"/>
    </row>
    <row r="90" spans="1:14" s="4" customFormat="1" ht="15.75">
      <c r="A90" s="458" t="s">
        <v>231</v>
      </c>
      <c r="B90" s="21"/>
      <c r="D90" s="52" t="s">
        <v>138</v>
      </c>
      <c r="E90" s="273"/>
      <c r="F90" s="21"/>
      <c r="G90" s="21"/>
      <c r="H90" s="21"/>
      <c r="I90" s="270"/>
      <c r="J90" s="270"/>
      <c r="K90" s="270"/>
      <c r="L90" s="270"/>
      <c r="M90" s="270"/>
      <c r="N90" s="270"/>
    </row>
    <row r="91" spans="4:14" s="4" customFormat="1" ht="15.75">
      <c r="D91" s="21"/>
      <c r="E91" s="273"/>
      <c r="F91" s="21"/>
      <c r="G91" s="51"/>
      <c r="H91" s="51"/>
      <c r="I91" s="51"/>
      <c r="J91" s="270"/>
      <c r="K91" s="270"/>
      <c r="L91" s="270"/>
      <c r="M91" s="270"/>
      <c r="N91" s="270"/>
    </row>
    <row r="92" spans="5:14" s="4" customFormat="1" ht="15.75">
      <c r="E92" s="273"/>
      <c r="F92" s="21"/>
      <c r="G92" s="21"/>
      <c r="H92" s="21"/>
      <c r="I92" s="270"/>
      <c r="J92" s="270"/>
      <c r="K92" s="270"/>
      <c r="L92" s="270"/>
      <c r="M92" s="270"/>
      <c r="N92" s="270"/>
    </row>
    <row r="93" spans="1:14" s="4" customFormat="1" ht="15.75">
      <c r="A93" s="458" t="s">
        <v>39</v>
      </c>
      <c r="B93" s="21"/>
      <c r="D93" s="52" t="s">
        <v>139</v>
      </c>
      <c r="E93" s="273"/>
      <c r="F93" s="21"/>
      <c r="G93" s="21"/>
      <c r="H93" s="21"/>
      <c r="I93" s="270"/>
      <c r="J93" s="270"/>
      <c r="K93" s="270"/>
      <c r="L93" s="270"/>
      <c r="M93" s="270"/>
      <c r="N93" s="270"/>
    </row>
    <row r="94" spans="1:14" s="4" customFormat="1" ht="15.75">
      <c r="A94" s="458"/>
      <c r="B94" s="21"/>
      <c r="D94" s="52"/>
      <c r="E94" s="273"/>
      <c r="F94" s="21"/>
      <c r="G94" s="21"/>
      <c r="H94" s="21"/>
      <c r="I94" s="270"/>
      <c r="J94" s="270"/>
      <c r="K94" s="270"/>
      <c r="L94" s="270"/>
      <c r="M94" s="270"/>
      <c r="N94" s="270"/>
    </row>
    <row r="95" spans="5:14" s="4" customFormat="1" ht="15.75">
      <c r="E95" s="273"/>
      <c r="F95" s="21"/>
      <c r="G95" s="21"/>
      <c r="H95" s="21"/>
      <c r="I95" s="270"/>
      <c r="J95" s="270"/>
      <c r="K95" s="270"/>
      <c r="L95" s="270"/>
      <c r="M95" s="270"/>
      <c r="N95" s="270"/>
    </row>
    <row r="96" spans="1:14" s="4" customFormat="1" ht="15.75">
      <c r="A96" s="459" t="s">
        <v>40</v>
      </c>
      <c r="B96" s="460"/>
      <c r="D96" s="460" t="s">
        <v>140</v>
      </c>
      <c r="E96" s="273"/>
      <c r="F96" s="21"/>
      <c r="G96" s="21"/>
      <c r="H96" s="21"/>
      <c r="I96" s="270"/>
      <c r="J96" s="270"/>
      <c r="K96" s="270"/>
      <c r="L96" s="270"/>
      <c r="M96" s="270"/>
      <c r="N96" s="270"/>
    </row>
    <row r="97" spans="1:14" s="4" customFormat="1" ht="15.75">
      <c r="A97" s="459"/>
      <c r="B97" s="461"/>
      <c r="D97" s="460"/>
      <c r="E97" s="273"/>
      <c r="F97" s="21"/>
      <c r="G97" s="51"/>
      <c r="H97" s="51"/>
      <c r="I97" s="51"/>
      <c r="J97" s="270"/>
      <c r="K97" s="270"/>
      <c r="L97" s="270"/>
      <c r="M97" s="270"/>
      <c r="N97" s="270"/>
    </row>
    <row r="98" spans="1:25" s="4" customFormat="1" ht="15.75">
      <c r="A98" s="21"/>
      <c r="B98" s="21"/>
      <c r="C98" s="21"/>
      <c r="D98" s="21"/>
      <c r="E98" s="273"/>
      <c r="F98" s="21"/>
      <c r="G98" s="51"/>
      <c r="H98" s="51"/>
      <c r="I98" s="51"/>
      <c r="J98" s="270"/>
      <c r="K98" s="270"/>
      <c r="L98" s="270"/>
      <c r="M98" s="270"/>
      <c r="N98" s="270"/>
      <c r="O98" s="21"/>
      <c r="R98" s="21"/>
      <c r="S98" s="21"/>
      <c r="T98" s="21"/>
      <c r="U98" s="21"/>
      <c r="V98" s="21"/>
      <c r="W98" s="21"/>
      <c r="X98" s="21"/>
      <c r="Y98" s="21"/>
    </row>
    <row r="99" spans="1:17" ht="15.75" collapsed="1">
      <c r="A99" s="458" t="s">
        <v>41</v>
      </c>
      <c r="B99" s="4"/>
      <c r="D99" s="52" t="s">
        <v>141</v>
      </c>
      <c r="G99" s="51"/>
      <c r="H99" s="51"/>
      <c r="I99" s="51"/>
      <c r="P99" s="4"/>
      <c r="Q99" s="4"/>
    </row>
    <row r="100" spans="1:17" ht="15.75">
      <c r="A100" s="458"/>
      <c r="D100" s="52"/>
      <c r="P100" s="4"/>
      <c r="Q100" s="4"/>
    </row>
    <row r="101" spans="1:17" ht="15.75">
      <c r="A101" s="458"/>
      <c r="D101" s="52"/>
      <c r="G101" s="51"/>
      <c r="H101" s="51"/>
      <c r="I101" s="51"/>
      <c r="P101" s="4"/>
      <c r="Q101" s="4"/>
    </row>
    <row r="102" spans="1:17" ht="15.75">
      <c r="A102" s="458" t="s">
        <v>142</v>
      </c>
      <c r="D102" s="52" t="s">
        <v>143</v>
      </c>
      <c r="M102" s="462"/>
      <c r="P102" s="4"/>
      <c r="Q102" s="4"/>
    </row>
    <row r="103" spans="1:16" ht="15.75">
      <c r="A103" s="463"/>
      <c r="C103" s="52"/>
      <c r="P103" s="4"/>
    </row>
    <row r="104" ht="15.75">
      <c r="P104" s="4"/>
    </row>
    <row r="105" spans="1:16" ht="15.75">
      <c r="A105" s="464" t="s">
        <v>144</v>
      </c>
      <c r="D105" s="52" t="s">
        <v>145</v>
      </c>
      <c r="P105" s="4"/>
    </row>
    <row r="106" spans="1:16" ht="15.75">
      <c r="A106" s="464"/>
      <c r="D106" s="52"/>
      <c r="P106" s="4"/>
    </row>
    <row r="108" ht="15.75">
      <c r="B108" s="455"/>
    </row>
    <row r="114" ht="15.75">
      <c r="A114" s="466"/>
    </row>
  </sheetData>
  <sheetProtection/>
  <mergeCells count="81">
    <mergeCell ref="A14:C14"/>
    <mergeCell ref="E81:F81"/>
    <mergeCell ref="E51:E52"/>
    <mergeCell ref="F51:H51"/>
    <mergeCell ref="A19:C19"/>
    <mergeCell ref="A36:C36"/>
    <mergeCell ref="A38:C39"/>
    <mergeCell ref="A65:C65"/>
    <mergeCell ref="A23:C23"/>
    <mergeCell ref="A25:C25"/>
    <mergeCell ref="E82:E83"/>
    <mergeCell ref="F82:H82"/>
    <mergeCell ref="A55:C55"/>
    <mergeCell ref="A58:C58"/>
    <mergeCell ref="A76:C76"/>
    <mergeCell ref="A77:C77"/>
    <mergeCell ref="A73:C73"/>
    <mergeCell ref="A61:C61"/>
    <mergeCell ref="A60:C60"/>
    <mergeCell ref="A70:C70"/>
    <mergeCell ref="A84:C84"/>
    <mergeCell ref="A85:C85"/>
    <mergeCell ref="A28:C28"/>
    <mergeCell ref="A27:C27"/>
    <mergeCell ref="D38:D39"/>
    <mergeCell ref="A74:C74"/>
    <mergeCell ref="D82:D83"/>
    <mergeCell ref="A31:C31"/>
    <mergeCell ref="A32:C32"/>
    <mergeCell ref="A34:C34"/>
    <mergeCell ref="A82:C83"/>
    <mergeCell ref="D51:D52"/>
    <mergeCell ref="A59:C59"/>
    <mergeCell ref="A56:C56"/>
    <mergeCell ref="A29:C29"/>
    <mergeCell ref="A51:C52"/>
    <mergeCell ref="A33:C33"/>
    <mergeCell ref="A53:C53"/>
    <mergeCell ref="I82:K82"/>
    <mergeCell ref="L82:N82"/>
    <mergeCell ref="A80:C80"/>
    <mergeCell ref="A69:C69"/>
    <mergeCell ref="A67:C67"/>
    <mergeCell ref="A62:C62"/>
    <mergeCell ref="A64:C64"/>
    <mergeCell ref="A78:C78"/>
    <mergeCell ref="A66:C66"/>
    <mergeCell ref="A68:C68"/>
    <mergeCell ref="I38:K38"/>
    <mergeCell ref="L38:N38"/>
    <mergeCell ref="A42:C42"/>
    <mergeCell ref="A40:C40"/>
    <mergeCell ref="A48:C48"/>
    <mergeCell ref="E50:F50"/>
    <mergeCell ref="A49:C49"/>
    <mergeCell ref="A10:C10"/>
    <mergeCell ref="E38:E39"/>
    <mergeCell ref="A30:C30"/>
    <mergeCell ref="E16:F16"/>
    <mergeCell ref="A12:C12"/>
    <mergeCell ref="A17:C18"/>
    <mergeCell ref="D17:D18"/>
    <mergeCell ref="F38:H38"/>
    <mergeCell ref="A35:C35"/>
    <mergeCell ref="A15:C15"/>
    <mergeCell ref="I51:K51"/>
    <mergeCell ref="L6:N6"/>
    <mergeCell ref="L17:N17"/>
    <mergeCell ref="E37:F37"/>
    <mergeCell ref="F17:H17"/>
    <mergeCell ref="I17:K17"/>
    <mergeCell ref="F6:H6"/>
    <mergeCell ref="E17:E18"/>
    <mergeCell ref="I6:K6"/>
    <mergeCell ref="L51:N51"/>
    <mergeCell ref="A1:B1"/>
    <mergeCell ref="E4:F4"/>
    <mergeCell ref="E5:F5"/>
    <mergeCell ref="A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zoomScale="70" zoomScaleNormal="70" zoomScalePageLayoutView="0" workbookViewId="0" topLeftCell="A55">
      <selection activeCell="A76" sqref="A76:D88"/>
    </sheetView>
  </sheetViews>
  <sheetFormatPr defaultColWidth="9.140625" defaultRowHeight="15" outlineLevelRow="1" outlineLevelCol="1"/>
  <cols>
    <col min="1" max="1" width="33.28125" style="21" customWidth="1"/>
    <col min="2" max="2" width="27.7109375" style="21" customWidth="1"/>
    <col min="3" max="3" width="35.140625" style="21" customWidth="1"/>
    <col min="4" max="4" width="31.28125" style="21" customWidth="1"/>
    <col min="5" max="5" width="7.8515625" style="273" customWidth="1"/>
    <col min="6" max="6" width="11.00390625" style="21" customWidth="1"/>
    <col min="7" max="7" width="11.140625" style="21" customWidth="1"/>
    <col min="8" max="8" width="13.7109375" style="21" customWidth="1"/>
    <col min="9" max="10" width="9.140625" style="270" customWidth="1" outlineLevel="1"/>
    <col min="11" max="11" width="11.28125" style="270" customWidth="1" outlineLevel="1"/>
    <col min="12" max="12" width="7.8515625" style="270" customWidth="1" outlineLevel="1"/>
    <col min="13" max="13" width="8.140625" style="270" customWidth="1" outlineLevel="1"/>
    <col min="14" max="14" width="8.00390625" style="270" customWidth="1" outlineLevel="1"/>
    <col min="15" max="15" width="17.710937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B19+B33+B52+B65</f>
        <v>84.10913000000001</v>
      </c>
      <c r="C2" s="449">
        <f>C19+C33+C52+C65</f>
        <v>100.930956</v>
      </c>
      <c r="D2" s="268" t="str">
        <f>A19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44105</v>
      </c>
      <c r="B3" s="449">
        <f>B8+B28+B48+B60</f>
        <v>25.052815</v>
      </c>
      <c r="C3" s="449">
        <f>C8+C28+C48+C60</f>
        <v>30.063378000000004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1017" t="s">
        <v>32</v>
      </c>
      <c r="B5" s="807">
        <f>B8+B19</f>
        <v>11.640425</v>
      </c>
      <c r="C5" s="808">
        <f>C8+C19</f>
        <v>13.96851</v>
      </c>
      <c r="D5" s="809">
        <f>K18</f>
        <v>0</v>
      </c>
      <c r="E5" s="1580">
        <f>N18</f>
        <v>0</v>
      </c>
      <c r="F5" s="1581"/>
      <c r="G5" s="324"/>
      <c r="H5" s="810"/>
      <c r="I5" s="798"/>
      <c r="J5" s="798"/>
      <c r="K5" s="798"/>
      <c r="L5" s="798"/>
      <c r="M5" s="798"/>
      <c r="N5" s="798"/>
      <c r="O5" s="455"/>
    </row>
    <row r="6" spans="1:15" ht="18" customHeight="1" thickBot="1">
      <c r="A6" s="1550" t="s">
        <v>17</v>
      </c>
      <c r="B6" s="1551"/>
      <c r="C6" s="1552"/>
      <c r="D6" s="1582" t="s">
        <v>2</v>
      </c>
      <c r="E6" s="1582" t="s">
        <v>3</v>
      </c>
      <c r="F6" s="1578" t="s">
        <v>18</v>
      </c>
      <c r="G6" s="1576"/>
      <c r="H6" s="1577"/>
      <c r="I6" s="1575" t="s">
        <v>4</v>
      </c>
      <c r="J6" s="1576"/>
      <c r="K6" s="1577"/>
      <c r="L6" s="1575" t="s">
        <v>5</v>
      </c>
      <c r="M6" s="1576"/>
      <c r="N6" s="1576"/>
      <c r="O6" s="890" t="s">
        <v>34</v>
      </c>
    </row>
    <row r="7" spans="1:15" ht="45" customHeight="1" thickBot="1">
      <c r="A7" s="1553"/>
      <c r="B7" s="1554"/>
      <c r="C7" s="1555"/>
      <c r="D7" s="1583"/>
      <c r="E7" s="1583"/>
      <c r="F7" s="812" t="s">
        <v>35</v>
      </c>
      <c r="G7" s="1022" t="s">
        <v>6</v>
      </c>
      <c r="H7" s="814" t="s">
        <v>7</v>
      </c>
      <c r="I7" s="815" t="s">
        <v>8</v>
      </c>
      <c r="J7" s="816" t="s">
        <v>6</v>
      </c>
      <c r="K7" s="817" t="s">
        <v>7</v>
      </c>
      <c r="L7" s="1066" t="s">
        <v>8</v>
      </c>
      <c r="M7" s="819" t="s">
        <v>6</v>
      </c>
      <c r="N7" s="820" t="s">
        <v>7</v>
      </c>
      <c r="O7" s="894"/>
    </row>
    <row r="8" spans="1:15" ht="18" customHeight="1" thickBot="1">
      <c r="A8" s="822" t="s">
        <v>19</v>
      </c>
      <c r="B8" s="807">
        <v>11.140425</v>
      </c>
      <c r="C8" s="808">
        <f>G8</f>
        <v>13.36851</v>
      </c>
      <c r="D8" s="842"/>
      <c r="E8" s="1140"/>
      <c r="F8" s="1178"/>
      <c r="G8" s="776">
        <f>B8*1.2</f>
        <v>13.36851</v>
      </c>
      <c r="H8" s="903" t="s">
        <v>33</v>
      </c>
      <c r="I8" s="827"/>
      <c r="J8" s="827"/>
      <c r="K8" s="828"/>
      <c r="L8" s="827"/>
      <c r="M8" s="1039"/>
      <c r="N8" s="828"/>
      <c r="O8" s="1179"/>
    </row>
    <row r="9" spans="1:15" ht="18" customHeight="1">
      <c r="A9" s="1180" t="s">
        <v>51</v>
      </c>
      <c r="B9" s="854"/>
      <c r="C9" s="841"/>
      <c r="D9" s="842" t="s">
        <v>52</v>
      </c>
      <c r="E9" s="825" t="s">
        <v>49</v>
      </c>
      <c r="F9" s="834">
        <v>5</v>
      </c>
      <c r="G9" s="834">
        <v>96</v>
      </c>
      <c r="H9" s="843">
        <f>F9*G9/1000*1.2</f>
        <v>0.576</v>
      </c>
      <c r="I9" s="836"/>
      <c r="J9" s="837"/>
      <c r="K9" s="835"/>
      <c r="L9" s="838"/>
      <c r="M9" s="839"/>
      <c r="N9" s="844"/>
      <c r="O9" s="840"/>
    </row>
    <row r="10" spans="1:15" ht="18" customHeight="1">
      <c r="A10" s="831" t="s">
        <v>108</v>
      </c>
      <c r="B10" s="831"/>
      <c r="C10" s="841"/>
      <c r="D10" s="842" t="s">
        <v>109</v>
      </c>
      <c r="E10" s="825" t="s">
        <v>29</v>
      </c>
      <c r="F10" s="1181">
        <v>6.255</v>
      </c>
      <c r="G10" s="874">
        <v>115</v>
      </c>
      <c r="H10" s="843">
        <f aca="true" t="shared" si="0" ref="H10:H15">F10*G10/1000*1.2</f>
        <v>0.8631899999999998</v>
      </c>
      <c r="I10" s="836"/>
      <c r="J10" s="837"/>
      <c r="K10" s="835"/>
      <c r="L10" s="838"/>
      <c r="M10" s="839"/>
      <c r="N10" s="844"/>
      <c r="O10" s="840"/>
    </row>
    <row r="11" spans="1:15" ht="18" customHeight="1">
      <c r="A11" s="831" t="s">
        <v>110</v>
      </c>
      <c r="B11" s="831"/>
      <c r="C11" s="841"/>
      <c r="D11" s="842" t="s">
        <v>109</v>
      </c>
      <c r="E11" s="825" t="s">
        <v>29</v>
      </c>
      <c r="F11" s="825">
        <v>7</v>
      </c>
      <c r="G11" s="848">
        <v>95</v>
      </c>
      <c r="H11" s="843">
        <f t="shared" si="0"/>
        <v>0.798</v>
      </c>
      <c r="I11" s="836"/>
      <c r="J11" s="837"/>
      <c r="K11" s="835"/>
      <c r="L11" s="838"/>
      <c r="M11" s="839"/>
      <c r="N11" s="844"/>
      <c r="O11" s="840"/>
    </row>
    <row r="12" spans="1:15" ht="18" customHeight="1">
      <c r="A12" s="831" t="s">
        <v>111</v>
      </c>
      <c r="B12" s="831"/>
      <c r="C12" s="841"/>
      <c r="D12" s="842" t="s">
        <v>109</v>
      </c>
      <c r="E12" s="825" t="s">
        <v>29</v>
      </c>
      <c r="F12" s="1181">
        <v>7</v>
      </c>
      <c r="G12" s="849">
        <v>86.3</v>
      </c>
      <c r="H12" s="843">
        <f t="shared" si="0"/>
        <v>0.7249199999999999</v>
      </c>
      <c r="I12" s="836"/>
      <c r="J12" s="837"/>
      <c r="K12" s="835"/>
      <c r="L12" s="838"/>
      <c r="M12" s="839"/>
      <c r="N12" s="844"/>
      <c r="O12" s="840"/>
    </row>
    <row r="13" spans="1:15" ht="18" customHeight="1">
      <c r="A13" s="831" t="s">
        <v>112</v>
      </c>
      <c r="B13" s="831"/>
      <c r="C13" s="841"/>
      <c r="D13" s="842" t="s">
        <v>113</v>
      </c>
      <c r="E13" s="825" t="s">
        <v>114</v>
      </c>
      <c r="F13" s="851">
        <v>40</v>
      </c>
      <c r="G13" s="849">
        <v>159.3</v>
      </c>
      <c r="H13" s="843">
        <f t="shared" si="0"/>
        <v>7.6464</v>
      </c>
      <c r="I13" s="836"/>
      <c r="J13" s="837"/>
      <c r="K13" s="835"/>
      <c r="L13" s="838"/>
      <c r="M13" s="839"/>
      <c r="N13" s="844"/>
      <c r="O13" s="840"/>
    </row>
    <row r="14" spans="1:15" ht="18" customHeight="1">
      <c r="A14" s="1046" t="s">
        <v>118</v>
      </c>
      <c r="B14" s="854"/>
      <c r="C14" s="841"/>
      <c r="D14" s="1182" t="s">
        <v>94</v>
      </c>
      <c r="E14" s="825" t="s">
        <v>9</v>
      </c>
      <c r="F14" s="826">
        <v>1</v>
      </c>
      <c r="G14" s="857">
        <v>1700</v>
      </c>
      <c r="H14" s="843">
        <f t="shared" si="0"/>
        <v>2.04</v>
      </c>
      <c r="I14" s="836"/>
      <c r="J14" s="837"/>
      <c r="K14" s="835"/>
      <c r="L14" s="838"/>
      <c r="M14" s="839"/>
      <c r="N14" s="844"/>
      <c r="O14" s="840"/>
    </row>
    <row r="15" spans="1:15" ht="18" customHeight="1">
      <c r="A15" s="831" t="s">
        <v>116</v>
      </c>
      <c r="B15" s="831"/>
      <c r="C15" s="841"/>
      <c r="D15" s="842" t="s">
        <v>115</v>
      </c>
      <c r="E15" s="825" t="s">
        <v>9</v>
      </c>
      <c r="F15" s="826">
        <v>5</v>
      </c>
      <c r="G15" s="874">
        <v>120</v>
      </c>
      <c r="H15" s="843">
        <f t="shared" si="0"/>
        <v>0.72</v>
      </c>
      <c r="I15" s="838"/>
      <c r="J15" s="838"/>
      <c r="K15" s="835"/>
      <c r="L15" s="838"/>
      <c r="M15" s="950"/>
      <c r="N15" s="835"/>
      <c r="O15" s="840"/>
    </row>
    <row r="16" spans="1:15" ht="18" customHeight="1">
      <c r="A16" s="830"/>
      <c r="B16" s="831"/>
      <c r="C16" s="841"/>
      <c r="D16" s="842"/>
      <c r="E16" s="825"/>
      <c r="F16" s="845"/>
      <c r="G16" s="848"/>
      <c r="H16" s="843"/>
      <c r="I16" s="845"/>
      <c r="J16" s="848"/>
      <c r="K16" s="843"/>
      <c r="L16" s="838"/>
      <c r="M16" s="950"/>
      <c r="N16" s="835"/>
      <c r="O16" s="840"/>
    </row>
    <row r="17" spans="1:15" ht="18" customHeight="1">
      <c r="A17" s="1698"/>
      <c r="B17" s="1699"/>
      <c r="C17" s="1700"/>
      <c r="D17" s="1182"/>
      <c r="E17" s="825"/>
      <c r="F17" s="826"/>
      <c r="G17" s="852"/>
      <c r="H17" s="853"/>
      <c r="I17" s="826"/>
      <c r="J17" s="852"/>
      <c r="K17" s="853"/>
      <c r="L17" s="838"/>
      <c r="M17" s="950"/>
      <c r="N17" s="835"/>
      <c r="O17" s="840"/>
    </row>
    <row r="18" spans="1:15" ht="18" customHeight="1" thickBot="1">
      <c r="A18" s="1587" t="s">
        <v>11</v>
      </c>
      <c r="B18" s="1588"/>
      <c r="C18" s="1588"/>
      <c r="D18" s="881"/>
      <c r="E18" s="825"/>
      <c r="F18" s="826"/>
      <c r="G18" s="1183"/>
      <c r="H18" s="861">
        <f>SUM(H8:H17)</f>
        <v>13.368509999999999</v>
      </c>
      <c r="I18" s="1184"/>
      <c r="J18" s="1185"/>
      <c r="K18" s="861">
        <f>SUM(K8:K17)</f>
        <v>0</v>
      </c>
      <c r="L18" s="1044"/>
      <c r="M18" s="863"/>
      <c r="N18" s="866"/>
      <c r="O18" s="867"/>
    </row>
    <row r="19" spans="1:16" ht="18" customHeight="1" thickBot="1">
      <c r="A19" s="868" t="s">
        <v>20</v>
      </c>
      <c r="B19" s="775">
        <v>0.5</v>
      </c>
      <c r="C19" s="775">
        <f>G19</f>
        <v>0.6</v>
      </c>
      <c r="D19" s="869"/>
      <c r="E19" s="825"/>
      <c r="F19" s="1164"/>
      <c r="G19" s="1144">
        <f>B19*1.2</f>
        <v>0.6</v>
      </c>
      <c r="H19" s="870" t="s">
        <v>33</v>
      </c>
      <c r="I19" s="871"/>
      <c r="J19" s="871"/>
      <c r="K19" s="872"/>
      <c r="L19" s="871"/>
      <c r="M19" s="871"/>
      <c r="N19" s="872"/>
      <c r="O19" s="873"/>
      <c r="P19" s="78"/>
    </row>
    <row r="20" spans="1:15" ht="18" customHeight="1">
      <c r="A20" s="1723" t="s">
        <v>249</v>
      </c>
      <c r="B20" s="1724"/>
      <c r="C20" s="1725"/>
      <c r="D20" s="1002"/>
      <c r="E20" s="1003" t="s">
        <v>248</v>
      </c>
      <c r="F20" s="1004">
        <v>0</v>
      </c>
      <c r="G20" s="1005">
        <v>100</v>
      </c>
      <c r="H20" s="1006">
        <f>F20*G20/1000*1.2</f>
        <v>0</v>
      </c>
      <c r="I20" s="865"/>
      <c r="J20" s="865"/>
      <c r="K20" s="875"/>
      <c r="L20" s="865"/>
      <c r="M20" s="865"/>
      <c r="N20" s="875"/>
      <c r="O20" s="876"/>
    </row>
    <row r="21" spans="1:15" ht="18" customHeight="1">
      <c r="A21" s="1723" t="s">
        <v>250</v>
      </c>
      <c r="B21" s="1724"/>
      <c r="C21" s="1725"/>
      <c r="D21" s="1007"/>
      <c r="E21" s="1003" t="s">
        <v>248</v>
      </c>
      <c r="F21" s="1004">
        <v>0</v>
      </c>
      <c r="G21" s="1005">
        <v>100</v>
      </c>
      <c r="H21" s="1006">
        <f>F21*G21/1000*1.2</f>
        <v>0</v>
      </c>
      <c r="I21" s="865"/>
      <c r="J21" s="865"/>
      <c r="K21" s="875"/>
      <c r="L21" s="865"/>
      <c r="M21" s="865"/>
      <c r="N21" s="875"/>
      <c r="O21" s="876"/>
    </row>
    <row r="22" spans="1:15" ht="18" customHeight="1">
      <c r="A22" s="1723" t="s">
        <v>251</v>
      </c>
      <c r="B22" s="1724"/>
      <c r="C22" s="1724"/>
      <c r="D22" s="1007"/>
      <c r="E22" s="1003" t="s">
        <v>248</v>
      </c>
      <c r="F22" s="1004">
        <v>0</v>
      </c>
      <c r="G22" s="1005">
        <v>100</v>
      </c>
      <c r="H22" s="1006">
        <f>F22*G22/1000*1.2</f>
        <v>0</v>
      </c>
      <c r="I22" s="865"/>
      <c r="J22" s="865"/>
      <c r="K22" s="875"/>
      <c r="L22" s="865"/>
      <c r="M22" s="865"/>
      <c r="N22" s="875"/>
      <c r="O22" s="876"/>
    </row>
    <row r="23" spans="1:15" ht="18" customHeight="1" thickBot="1">
      <c r="A23" s="1186"/>
      <c r="B23" s="1187" t="s">
        <v>11</v>
      </c>
      <c r="C23" s="1187"/>
      <c r="D23" s="1188"/>
      <c r="E23" s="882"/>
      <c r="F23" s="1189"/>
      <c r="G23" s="885"/>
      <c r="H23" s="861">
        <f>SUM(H20:H22)</f>
        <v>0</v>
      </c>
      <c r="I23" s="865"/>
      <c r="J23" s="865"/>
      <c r="K23" s="875"/>
      <c r="L23" s="865"/>
      <c r="M23" s="865"/>
      <c r="N23" s="875"/>
      <c r="O23" s="876"/>
    </row>
    <row r="24" spans="1:16" ht="18" customHeight="1" thickBot="1">
      <c r="A24" s="1017" t="s">
        <v>12</v>
      </c>
      <c r="B24" s="823">
        <f>B28+B33</f>
        <v>95.46775</v>
      </c>
      <c r="C24" s="823">
        <f>C28+C33</f>
        <v>114.56129999999999</v>
      </c>
      <c r="D24" s="1051">
        <f>K43</f>
        <v>0</v>
      </c>
      <c r="E24" s="1590">
        <f>N43</f>
        <v>0</v>
      </c>
      <c r="F24" s="1591"/>
      <c r="G24" s="324"/>
      <c r="H24" s="888"/>
      <c r="I24" s="798"/>
      <c r="J24" s="798"/>
      <c r="K24" s="798"/>
      <c r="L24" s="798"/>
      <c r="M24" s="798"/>
      <c r="N24" s="798"/>
      <c r="O24" s="867"/>
      <c r="P24" s="53"/>
    </row>
    <row r="25" spans="1:15" s="4" customFormat="1" ht="18.75" customHeight="1" thickBot="1">
      <c r="A25" s="1592" t="s">
        <v>17</v>
      </c>
      <c r="B25" s="1551"/>
      <c r="C25" s="1552"/>
      <c r="D25" s="1582" t="s">
        <v>2</v>
      </c>
      <c r="E25" s="1582" t="s">
        <v>3</v>
      </c>
      <c r="F25" s="1578" t="s">
        <v>18</v>
      </c>
      <c r="G25" s="1576"/>
      <c r="H25" s="1577"/>
      <c r="I25" s="1575" t="s">
        <v>4</v>
      </c>
      <c r="J25" s="1576"/>
      <c r="K25" s="1577"/>
      <c r="L25" s="1575" t="s">
        <v>5</v>
      </c>
      <c r="M25" s="1576"/>
      <c r="N25" s="1576"/>
      <c r="O25" s="890" t="s">
        <v>34</v>
      </c>
    </row>
    <row r="26" spans="1:17" ht="54" customHeight="1" thickBot="1">
      <c r="A26" s="1553"/>
      <c r="B26" s="1554"/>
      <c r="C26" s="1555"/>
      <c r="D26" s="1583"/>
      <c r="E26" s="1583"/>
      <c r="F26" s="812" t="s">
        <v>35</v>
      </c>
      <c r="G26" s="1013" t="s">
        <v>6</v>
      </c>
      <c r="H26" s="814" t="s">
        <v>7</v>
      </c>
      <c r="I26" s="892" t="s">
        <v>8</v>
      </c>
      <c r="J26" s="893" t="s">
        <v>6</v>
      </c>
      <c r="K26" s="820" t="s">
        <v>7</v>
      </c>
      <c r="L26" s="892" t="s">
        <v>8</v>
      </c>
      <c r="M26" s="893" t="s">
        <v>6</v>
      </c>
      <c r="N26" s="820" t="s">
        <v>7</v>
      </c>
      <c r="O26" s="894"/>
      <c r="P26" s="4"/>
      <c r="Q26" s="4"/>
    </row>
    <row r="27" spans="1:17" ht="17.25" customHeight="1" outlineLevel="1" thickBot="1">
      <c r="A27" s="1570">
        <v>1</v>
      </c>
      <c r="B27" s="1571"/>
      <c r="C27" s="1572"/>
      <c r="D27" s="1023">
        <v>2</v>
      </c>
      <c r="E27" s="1023">
        <v>3</v>
      </c>
      <c r="F27" s="1023">
        <v>4</v>
      </c>
      <c r="G27" s="1023">
        <v>5</v>
      </c>
      <c r="H27" s="1023">
        <v>6</v>
      </c>
      <c r="I27" s="1023">
        <v>7</v>
      </c>
      <c r="J27" s="1023">
        <v>8</v>
      </c>
      <c r="K27" s="1023">
        <v>9</v>
      </c>
      <c r="L27" s="1023">
        <v>10</v>
      </c>
      <c r="M27" s="1023">
        <v>11</v>
      </c>
      <c r="N27" s="1022">
        <v>12</v>
      </c>
      <c r="O27" s="1118">
        <v>13</v>
      </c>
      <c r="P27" s="4"/>
      <c r="Q27" s="4"/>
    </row>
    <row r="28" spans="1:17" ht="17.25" customHeight="1" outlineLevel="1" thickBot="1">
      <c r="A28" s="1190" t="s">
        <v>19</v>
      </c>
      <c r="B28" s="774">
        <v>12.36</v>
      </c>
      <c r="C28" s="1191">
        <f>G28</f>
        <v>14.831999999999999</v>
      </c>
      <c r="D28" s="900"/>
      <c r="E28" s="901"/>
      <c r="F28" s="901"/>
      <c r="G28" s="324">
        <f>B28*1.2</f>
        <v>14.831999999999999</v>
      </c>
      <c r="H28" s="903" t="s">
        <v>33</v>
      </c>
      <c r="I28" s="904"/>
      <c r="J28" s="1013"/>
      <c r="K28" s="1013"/>
      <c r="L28" s="904"/>
      <c r="M28" s="1013"/>
      <c r="N28" s="1013"/>
      <c r="O28" s="905"/>
      <c r="P28" s="4"/>
      <c r="Q28" s="4"/>
    </row>
    <row r="29" spans="1:17" ht="17.25" customHeight="1" outlineLevel="1">
      <c r="A29" s="1033" t="s">
        <v>28</v>
      </c>
      <c r="B29" s="1034"/>
      <c r="C29" s="1158"/>
      <c r="D29" s="842" t="s">
        <v>13</v>
      </c>
      <c r="E29" s="1055" t="s">
        <v>16</v>
      </c>
      <c r="F29" s="856">
        <v>300</v>
      </c>
      <c r="G29" s="909">
        <v>41.2</v>
      </c>
      <c r="H29" s="846">
        <f>PRODUCT(F29:G29)*1.2/1000</f>
        <v>14.832</v>
      </c>
      <c r="I29" s="910"/>
      <c r="J29" s="910"/>
      <c r="K29" s="910"/>
      <c r="L29" s="910"/>
      <c r="M29" s="910"/>
      <c r="N29" s="910"/>
      <c r="O29" s="911"/>
      <c r="P29" s="4"/>
      <c r="Q29" s="4"/>
    </row>
    <row r="30" spans="1:17" ht="17.25" customHeight="1" outlineLevel="1">
      <c r="A30" s="1160"/>
      <c r="B30" s="1025"/>
      <c r="C30" s="1026"/>
      <c r="D30" s="842"/>
      <c r="E30" s="1055"/>
      <c r="F30" s="1192"/>
      <c r="G30" s="1192"/>
      <c r="H30" s="857"/>
      <c r="I30" s="910"/>
      <c r="J30" s="910"/>
      <c r="K30" s="910"/>
      <c r="L30" s="910"/>
      <c r="M30" s="910"/>
      <c r="N30" s="910"/>
      <c r="O30" s="911"/>
      <c r="P30" s="4"/>
      <c r="Q30" s="4"/>
    </row>
    <row r="31" spans="1:17" ht="17.25" customHeight="1" outlineLevel="1">
      <c r="A31" s="1160"/>
      <c r="B31" s="1025"/>
      <c r="C31" s="1026"/>
      <c r="D31" s="842"/>
      <c r="E31" s="1055"/>
      <c r="F31" s="1192"/>
      <c r="G31" s="1192"/>
      <c r="H31" s="857">
        <f>PRODUCT(F31:G31)*1.2/1000</f>
        <v>0</v>
      </c>
      <c r="I31" s="910"/>
      <c r="J31" s="910"/>
      <c r="K31" s="910"/>
      <c r="L31" s="910"/>
      <c r="M31" s="910"/>
      <c r="N31" s="910"/>
      <c r="O31" s="911"/>
      <c r="P31" s="4"/>
      <c r="Q31" s="4"/>
    </row>
    <row r="32" spans="1:17" ht="27" customHeight="1" outlineLevel="1" thickBot="1">
      <c r="A32" s="1061"/>
      <c r="B32" s="1062" t="s">
        <v>11</v>
      </c>
      <c r="C32" s="1063"/>
      <c r="D32" s="1161"/>
      <c r="E32" s="1058"/>
      <c r="F32" s="1058"/>
      <c r="G32" s="920"/>
      <c r="H32" s="1059">
        <f>SUM(H29:H31)</f>
        <v>14.832</v>
      </c>
      <c r="I32" s="910"/>
      <c r="J32" s="910"/>
      <c r="K32" s="910"/>
      <c r="L32" s="910"/>
      <c r="M32" s="910"/>
      <c r="N32" s="910"/>
      <c r="O32" s="911"/>
      <c r="P32" s="4"/>
      <c r="Q32" s="4"/>
    </row>
    <row r="33" spans="1:17" ht="17.25" customHeight="1" outlineLevel="1" thickBot="1">
      <c r="A33" s="868" t="s">
        <v>20</v>
      </c>
      <c r="B33" s="1193">
        <v>83.10775</v>
      </c>
      <c r="C33" s="775">
        <f>G33</f>
        <v>99.7293</v>
      </c>
      <c r="D33" s="869"/>
      <c r="E33" s="825"/>
      <c r="F33" s="1164"/>
      <c r="G33" s="1144">
        <f>B33*1.2</f>
        <v>99.7293</v>
      </c>
      <c r="H33" s="922" t="s">
        <v>33</v>
      </c>
      <c r="I33" s="871"/>
      <c r="J33" s="871"/>
      <c r="K33" s="872"/>
      <c r="L33" s="871"/>
      <c r="M33" s="871"/>
      <c r="N33" s="872"/>
      <c r="O33" s="873"/>
      <c r="P33" s="4"/>
      <c r="Q33" s="4"/>
    </row>
    <row r="34" spans="1:17" ht="17.25" customHeight="1" outlineLevel="1">
      <c r="A34" s="1726" t="s">
        <v>28</v>
      </c>
      <c r="B34" s="1727"/>
      <c r="C34" s="1728"/>
      <c r="D34" s="877" t="s">
        <v>13</v>
      </c>
      <c r="E34" s="908" t="s">
        <v>16</v>
      </c>
      <c r="F34" s="908">
        <v>1150</v>
      </c>
      <c r="G34" s="909">
        <v>41.2</v>
      </c>
      <c r="H34" s="925">
        <f>PRODUCT(F34:G34)*1.2/1000</f>
        <v>56.856</v>
      </c>
      <c r="I34" s="910"/>
      <c r="J34" s="910"/>
      <c r="K34" s="910"/>
      <c r="L34" s="910"/>
      <c r="M34" s="910"/>
      <c r="N34" s="910"/>
      <c r="O34" s="911"/>
      <c r="P34" s="4"/>
      <c r="Q34" s="4"/>
    </row>
    <row r="35" spans="1:17" ht="17.25" customHeight="1" outlineLevel="1">
      <c r="A35" s="1569" t="s">
        <v>131</v>
      </c>
      <c r="B35" s="1536"/>
      <c r="C35" s="1536"/>
      <c r="D35" s="877" t="s">
        <v>21</v>
      </c>
      <c r="E35" s="908" t="s">
        <v>16</v>
      </c>
      <c r="F35" s="914">
        <v>924</v>
      </c>
      <c r="G35" s="915">
        <v>34.75</v>
      </c>
      <c r="H35" s="925">
        <f aca="true" t="shared" si="1" ref="H35:H42">PRODUCT(F35:G35)*1.2/1000</f>
        <v>38.53079999999999</v>
      </c>
      <c r="I35" s="910"/>
      <c r="J35" s="910"/>
      <c r="K35" s="910"/>
      <c r="L35" s="910"/>
      <c r="M35" s="910"/>
      <c r="N35" s="910"/>
      <c r="O35" s="911"/>
      <c r="P35" s="4"/>
      <c r="Q35" s="4"/>
    </row>
    <row r="36" spans="1:17" ht="17.25" customHeight="1" outlineLevel="1">
      <c r="A36" s="1569" t="s">
        <v>69</v>
      </c>
      <c r="B36" s="1536"/>
      <c r="C36" s="1536"/>
      <c r="D36" s="877" t="s">
        <v>72</v>
      </c>
      <c r="E36" s="908" t="s">
        <v>16</v>
      </c>
      <c r="F36" s="908">
        <v>0</v>
      </c>
      <c r="G36" s="915">
        <v>252.08</v>
      </c>
      <c r="H36" s="925">
        <f t="shared" si="1"/>
        <v>0</v>
      </c>
      <c r="I36" s="910"/>
      <c r="J36" s="910"/>
      <c r="K36" s="910"/>
      <c r="L36" s="910"/>
      <c r="M36" s="910"/>
      <c r="N36" s="910"/>
      <c r="O36" s="911"/>
      <c r="P36" s="4"/>
      <c r="Q36" s="4"/>
    </row>
    <row r="37" spans="1:17" ht="17.25" customHeight="1" outlineLevel="1">
      <c r="A37" s="1742" t="s">
        <v>70</v>
      </c>
      <c r="B37" s="1743"/>
      <c r="C37" s="1743"/>
      <c r="D37" s="877" t="s">
        <v>71</v>
      </c>
      <c r="E37" s="908" t="s">
        <v>29</v>
      </c>
      <c r="F37" s="908">
        <v>0</v>
      </c>
      <c r="G37" s="915">
        <v>128.21</v>
      </c>
      <c r="H37" s="925">
        <f t="shared" si="1"/>
        <v>0</v>
      </c>
      <c r="I37" s="910"/>
      <c r="J37" s="910"/>
      <c r="K37" s="910"/>
      <c r="L37" s="910"/>
      <c r="M37" s="910"/>
      <c r="N37" s="910"/>
      <c r="O37" s="911"/>
      <c r="P37" s="4"/>
      <c r="Q37" s="4"/>
    </row>
    <row r="38" spans="1:17" ht="17.25" customHeight="1" outlineLevel="1">
      <c r="A38" s="1743" t="s">
        <v>73</v>
      </c>
      <c r="B38" s="1743"/>
      <c r="C38" s="1743"/>
      <c r="D38" s="877" t="s">
        <v>74</v>
      </c>
      <c r="E38" s="908" t="s">
        <v>29</v>
      </c>
      <c r="F38" s="908">
        <v>0</v>
      </c>
      <c r="G38" s="915">
        <v>50</v>
      </c>
      <c r="H38" s="925">
        <f t="shared" si="1"/>
        <v>0</v>
      </c>
      <c r="I38" s="910"/>
      <c r="J38" s="910"/>
      <c r="K38" s="910"/>
      <c r="L38" s="910"/>
      <c r="M38" s="910"/>
      <c r="N38" s="910"/>
      <c r="O38" s="911"/>
      <c r="P38" s="4"/>
      <c r="Q38" s="4"/>
    </row>
    <row r="39" spans="1:17" ht="17.25" customHeight="1" outlineLevel="1">
      <c r="A39" s="1569" t="s">
        <v>22</v>
      </c>
      <c r="B39" s="1536"/>
      <c r="C39" s="1536"/>
      <c r="D39" s="877" t="s">
        <v>23</v>
      </c>
      <c r="E39" s="908" t="s">
        <v>10</v>
      </c>
      <c r="F39" s="908">
        <v>0</v>
      </c>
      <c r="G39" s="915">
        <v>69907.41</v>
      </c>
      <c r="H39" s="925">
        <f t="shared" si="1"/>
        <v>0</v>
      </c>
      <c r="I39" s="910"/>
      <c r="J39" s="910"/>
      <c r="K39" s="910"/>
      <c r="L39" s="910"/>
      <c r="M39" s="910"/>
      <c r="N39" s="910"/>
      <c r="O39" s="911"/>
      <c r="P39" s="4"/>
      <c r="Q39" s="4"/>
    </row>
    <row r="40" spans="1:17" ht="17.25" customHeight="1" outlineLevel="1">
      <c r="A40" s="1569" t="s">
        <v>24</v>
      </c>
      <c r="B40" s="1536"/>
      <c r="C40" s="1536"/>
      <c r="D40" s="877" t="s">
        <v>25</v>
      </c>
      <c r="E40" s="908" t="s">
        <v>10</v>
      </c>
      <c r="F40" s="908">
        <v>0</v>
      </c>
      <c r="G40" s="915">
        <v>61574.07</v>
      </c>
      <c r="H40" s="925">
        <f t="shared" si="1"/>
        <v>0</v>
      </c>
      <c r="I40" s="910"/>
      <c r="J40" s="910"/>
      <c r="K40" s="910"/>
      <c r="L40" s="910"/>
      <c r="M40" s="910"/>
      <c r="N40" s="910"/>
      <c r="O40" s="911"/>
      <c r="P40" s="4"/>
      <c r="Q40" s="4"/>
    </row>
    <row r="41" spans="1:17" ht="17.25" customHeight="1" outlineLevel="1">
      <c r="A41" s="1569" t="s">
        <v>26</v>
      </c>
      <c r="B41" s="1536"/>
      <c r="C41" s="1536"/>
      <c r="D41" s="877" t="s">
        <v>27</v>
      </c>
      <c r="E41" s="908" t="s">
        <v>10</v>
      </c>
      <c r="F41" s="914">
        <v>0</v>
      </c>
      <c r="G41" s="915">
        <v>64814.81</v>
      </c>
      <c r="H41" s="925">
        <f t="shared" si="1"/>
        <v>0</v>
      </c>
      <c r="I41" s="910"/>
      <c r="J41" s="910"/>
      <c r="K41" s="910"/>
      <c r="L41" s="910"/>
      <c r="M41" s="910"/>
      <c r="N41" s="910"/>
      <c r="O41" s="911"/>
      <c r="P41" s="4"/>
      <c r="Q41" s="4"/>
    </row>
    <row r="42" spans="1:17" ht="17.25" customHeight="1" outlineLevel="1">
      <c r="A42" s="1536" t="s">
        <v>148</v>
      </c>
      <c r="B42" s="1536"/>
      <c r="C42" s="1537"/>
      <c r="D42" s="877"/>
      <c r="E42" s="908" t="s">
        <v>16</v>
      </c>
      <c r="F42" s="914">
        <v>9.047</v>
      </c>
      <c r="G42" s="915">
        <v>400</v>
      </c>
      <c r="H42" s="925">
        <f t="shared" si="1"/>
        <v>4.342560000000001</v>
      </c>
      <c r="I42" s="910"/>
      <c r="J42" s="910"/>
      <c r="K42" s="910"/>
      <c r="L42" s="910"/>
      <c r="M42" s="910"/>
      <c r="N42" s="910"/>
      <c r="O42" s="911"/>
      <c r="P42" s="4"/>
      <c r="Q42" s="4"/>
    </row>
    <row r="43" spans="1:17" ht="29.25" customHeight="1" outlineLevel="1" collapsed="1" thickBot="1">
      <c r="A43" s="1739" t="s">
        <v>11</v>
      </c>
      <c r="B43" s="1740"/>
      <c r="C43" s="1741"/>
      <c r="D43" s="1165"/>
      <c r="E43" s="882"/>
      <c r="F43" s="882"/>
      <c r="G43" s="825"/>
      <c r="H43" s="1065">
        <f>SUM(H34:H42)</f>
        <v>99.72936</v>
      </c>
      <c r="I43" s="838"/>
      <c r="J43" s="838"/>
      <c r="K43" s="875"/>
      <c r="L43" s="838"/>
      <c r="M43" s="838"/>
      <c r="N43" s="875"/>
      <c r="O43" s="876"/>
      <c r="P43" s="4"/>
      <c r="Q43" s="4"/>
    </row>
    <row r="44" spans="1:17" ht="32.25" outlineLevel="1" thickBot="1">
      <c r="A44" s="1017" t="s">
        <v>14</v>
      </c>
      <c r="B44" s="823">
        <f>B48+B52</f>
        <v>1.46774</v>
      </c>
      <c r="C44" s="823">
        <f>C48+C52</f>
        <v>1.761288</v>
      </c>
      <c r="D44" s="1016">
        <f>K55</f>
        <v>0</v>
      </c>
      <c r="E44" s="1701">
        <f>N55</f>
        <v>0</v>
      </c>
      <c r="F44" s="1702"/>
      <c r="G44" s="324"/>
      <c r="H44" s="810"/>
      <c r="I44" s="798"/>
      <c r="J44" s="798"/>
      <c r="K44" s="798"/>
      <c r="L44" s="798"/>
      <c r="M44" s="798"/>
      <c r="N44" s="798"/>
      <c r="O44" s="867"/>
      <c r="P44" s="4"/>
      <c r="Q44" s="4"/>
    </row>
    <row r="45" spans="1:17" ht="16.5" thickBot="1">
      <c r="A45" s="1592" t="s">
        <v>17</v>
      </c>
      <c r="B45" s="1551"/>
      <c r="C45" s="1552"/>
      <c r="D45" s="1582" t="s">
        <v>2</v>
      </c>
      <c r="E45" s="1582" t="s">
        <v>3</v>
      </c>
      <c r="F45" s="1578" t="s">
        <v>18</v>
      </c>
      <c r="G45" s="1599"/>
      <c r="H45" s="1579"/>
      <c r="I45" s="1575" t="s">
        <v>4</v>
      </c>
      <c r="J45" s="1606"/>
      <c r="K45" s="1607"/>
      <c r="L45" s="1575" t="s">
        <v>5</v>
      </c>
      <c r="M45" s="1606"/>
      <c r="N45" s="1606"/>
      <c r="O45" s="890" t="s">
        <v>34</v>
      </c>
      <c r="P45" s="4"/>
      <c r="Q45" s="4"/>
    </row>
    <row r="46" spans="1:17" ht="48.75" customHeight="1" thickBot="1">
      <c r="A46" s="1553"/>
      <c r="B46" s="1554"/>
      <c r="C46" s="1555"/>
      <c r="D46" s="1583"/>
      <c r="E46" s="1583"/>
      <c r="F46" s="1012" t="s">
        <v>35</v>
      </c>
      <c r="G46" s="812" t="s">
        <v>6</v>
      </c>
      <c r="H46" s="933" t="s">
        <v>7</v>
      </c>
      <c r="I46" s="892" t="s">
        <v>8</v>
      </c>
      <c r="J46" s="893" t="s">
        <v>6</v>
      </c>
      <c r="K46" s="820" t="s">
        <v>7</v>
      </c>
      <c r="L46" s="1066" t="s">
        <v>8</v>
      </c>
      <c r="M46" s="819" t="s">
        <v>6</v>
      </c>
      <c r="N46" s="820" t="s">
        <v>7</v>
      </c>
      <c r="O46" s="1194"/>
      <c r="P46" s="4"/>
      <c r="Q46" s="4"/>
    </row>
    <row r="47" spans="1:17" ht="17.25" customHeight="1" outlineLevel="1" thickBot="1">
      <c r="A47" s="1570">
        <v>1</v>
      </c>
      <c r="B47" s="1571"/>
      <c r="C47" s="1572"/>
      <c r="D47" s="1195">
        <v>2</v>
      </c>
      <c r="E47" s="1196">
        <v>3</v>
      </c>
      <c r="F47" s="1195">
        <v>4</v>
      </c>
      <c r="G47" s="1196">
        <v>5</v>
      </c>
      <c r="H47" s="1196">
        <v>6</v>
      </c>
      <c r="I47" s="1196">
        <v>7</v>
      </c>
      <c r="J47" s="1196">
        <v>8</v>
      </c>
      <c r="K47" s="1196">
        <v>9</v>
      </c>
      <c r="L47" s="1196">
        <v>10</v>
      </c>
      <c r="M47" s="1196">
        <v>11</v>
      </c>
      <c r="N47" s="1196">
        <v>12</v>
      </c>
      <c r="O47" s="1197">
        <v>13</v>
      </c>
      <c r="P47" s="4"/>
      <c r="Q47" s="4"/>
    </row>
    <row r="48" spans="1:17" ht="17.25" customHeight="1" outlineLevel="1" collapsed="1" thickBot="1">
      <c r="A48" s="1198" t="s">
        <v>19</v>
      </c>
      <c r="B48" s="774">
        <v>1.04441</v>
      </c>
      <c r="C48" s="1199">
        <f>G48</f>
        <v>1.253292</v>
      </c>
      <c r="D48" s="1200"/>
      <c r="E48" s="901"/>
      <c r="F48" s="901"/>
      <c r="G48" s="324">
        <f>B48*1.2</f>
        <v>1.253292</v>
      </c>
      <c r="H48" s="810" t="s">
        <v>33</v>
      </c>
      <c r="I48" s="1201"/>
      <c r="J48" s="1102"/>
      <c r="K48" s="1102"/>
      <c r="L48" s="1201"/>
      <c r="M48" s="1102"/>
      <c r="N48" s="1102"/>
      <c r="O48" s="905"/>
      <c r="P48" s="4"/>
      <c r="Q48" s="4"/>
    </row>
    <row r="49" spans="1:17" ht="17.25" customHeight="1" outlineLevel="1">
      <c r="A49" s="1202" t="s">
        <v>129</v>
      </c>
      <c r="B49" s="1029"/>
      <c r="C49" s="1029"/>
      <c r="D49" s="936"/>
      <c r="E49" s="1168" t="s">
        <v>9</v>
      </c>
      <c r="F49" s="833">
        <v>14</v>
      </c>
      <c r="G49" s="874">
        <v>30.9</v>
      </c>
      <c r="H49" s="835">
        <f>F49*G49/1000*1.2</f>
        <v>0.5191199999999999</v>
      </c>
      <c r="I49" s="910"/>
      <c r="J49" s="910"/>
      <c r="K49" s="910"/>
      <c r="L49" s="910"/>
      <c r="M49" s="910"/>
      <c r="N49" s="910"/>
      <c r="O49" s="937"/>
      <c r="P49" s="4"/>
      <c r="Q49" s="4"/>
    </row>
    <row r="50" spans="1:17" ht="17.25" customHeight="1" outlineLevel="1">
      <c r="A50" s="1024" t="s">
        <v>56</v>
      </c>
      <c r="B50" s="1025"/>
      <c r="C50" s="1025"/>
      <c r="D50" s="881" t="s">
        <v>36</v>
      </c>
      <c r="E50" s="855" t="s">
        <v>29</v>
      </c>
      <c r="F50" s="855">
        <v>5.4</v>
      </c>
      <c r="G50" s="938">
        <v>113.3</v>
      </c>
      <c r="H50" s="835">
        <f>F50*G50/1000*1.2</f>
        <v>0.7341840000000001</v>
      </c>
      <c r="I50" s="838"/>
      <c r="J50" s="838"/>
      <c r="K50" s="835">
        <f>I50*J50/1000*1.18</f>
        <v>0</v>
      </c>
      <c r="L50" s="838"/>
      <c r="M50" s="838"/>
      <c r="N50" s="835">
        <f>L50*M50/1000*1.18</f>
        <v>0</v>
      </c>
      <c r="O50" s="937"/>
      <c r="P50" s="4"/>
      <c r="Q50" s="4"/>
    </row>
    <row r="51" spans="1:17" ht="17.25" customHeight="1" outlineLevel="1" thickBot="1">
      <c r="A51" s="1009"/>
      <c r="B51" s="1079" t="s">
        <v>11</v>
      </c>
      <c r="C51" s="1080"/>
      <c r="D51" s="1169"/>
      <c r="E51" s="885"/>
      <c r="F51" s="885"/>
      <c r="G51" s="885"/>
      <c r="H51" s="861">
        <f>SUM(H49:H50)</f>
        <v>1.253304</v>
      </c>
      <c r="I51" s="865"/>
      <c r="J51" s="865"/>
      <c r="K51" s="940"/>
      <c r="L51" s="865"/>
      <c r="M51" s="865"/>
      <c r="N51" s="940"/>
      <c r="O51" s="937"/>
      <c r="P51" s="4"/>
      <c r="Q51" s="4"/>
    </row>
    <row r="52" spans="1:17" ht="17.25" customHeight="1" outlineLevel="1" thickBot="1">
      <c r="A52" s="1203" t="s">
        <v>20</v>
      </c>
      <c r="B52" s="775">
        <v>0.42333</v>
      </c>
      <c r="C52" s="775">
        <f>G52</f>
        <v>0.507996</v>
      </c>
      <c r="D52" s="869"/>
      <c r="E52" s="825"/>
      <c r="F52" s="1164"/>
      <c r="G52" s="1144">
        <f>B52*1.2</f>
        <v>0.507996</v>
      </c>
      <c r="H52" s="870" t="s">
        <v>33</v>
      </c>
      <c r="I52" s="871"/>
      <c r="J52" s="871"/>
      <c r="K52" s="872"/>
      <c r="L52" s="871"/>
      <c r="M52" s="871"/>
      <c r="N52" s="872"/>
      <c r="O52" s="873"/>
      <c r="P52" s="4"/>
      <c r="Q52" s="4"/>
    </row>
    <row r="53" spans="1:17" ht="17.25" customHeight="1" outlineLevel="1">
      <c r="A53" s="1733" t="s">
        <v>129</v>
      </c>
      <c r="B53" s="1734"/>
      <c r="C53" s="1735"/>
      <c r="D53" s="1204" t="s">
        <v>147</v>
      </c>
      <c r="E53" s="910" t="s">
        <v>9</v>
      </c>
      <c r="F53" s="826">
        <v>6</v>
      </c>
      <c r="G53" s="874">
        <v>30.9</v>
      </c>
      <c r="H53" s="835">
        <f>F53*G53/1000*1.2</f>
        <v>0.22247999999999998</v>
      </c>
      <c r="I53" s="910"/>
      <c r="J53" s="910"/>
      <c r="K53" s="910"/>
      <c r="L53" s="910"/>
      <c r="M53" s="910"/>
      <c r="N53" s="910"/>
      <c r="O53" s="937"/>
      <c r="P53" s="4"/>
      <c r="Q53" s="4"/>
    </row>
    <row r="54" spans="1:17" ht="15.75" outlineLevel="1">
      <c r="A54" s="1608" t="s">
        <v>56</v>
      </c>
      <c r="B54" s="1609"/>
      <c r="C54" s="1609"/>
      <c r="D54" s="881" t="s">
        <v>36</v>
      </c>
      <c r="E54" s="825" t="s">
        <v>29</v>
      </c>
      <c r="F54" s="825">
        <v>2.1</v>
      </c>
      <c r="G54" s="938">
        <v>113.3</v>
      </c>
      <c r="H54" s="835">
        <f>F54*G54/1000*1.2</f>
        <v>0.285516</v>
      </c>
      <c r="I54" s="838"/>
      <c r="J54" s="838"/>
      <c r="K54" s="835">
        <f>I54*J54/1000*1.18</f>
        <v>0</v>
      </c>
      <c r="L54" s="838"/>
      <c r="M54" s="838"/>
      <c r="N54" s="835">
        <f>L54*M54/1000*1.18</f>
        <v>0</v>
      </c>
      <c r="O54" s="937"/>
      <c r="P54" s="454"/>
      <c r="Q54" s="4"/>
    </row>
    <row r="55" spans="1:17" ht="34.5" customHeight="1" outlineLevel="1" thickBot="1">
      <c r="A55" s="1628" t="s">
        <v>11</v>
      </c>
      <c r="B55" s="1629"/>
      <c r="C55" s="1629"/>
      <c r="D55" s="1170"/>
      <c r="E55" s="1072"/>
      <c r="F55" s="1072"/>
      <c r="G55" s="885"/>
      <c r="H55" s="861">
        <f>SUM(H52:H54)</f>
        <v>0.507996</v>
      </c>
      <c r="I55" s="865"/>
      <c r="J55" s="865"/>
      <c r="K55" s="940">
        <f>SUM(K54:K54)</f>
        <v>0</v>
      </c>
      <c r="L55" s="865"/>
      <c r="M55" s="865"/>
      <c r="N55" s="940">
        <f>SUM(N54:N54)</f>
        <v>0</v>
      </c>
      <c r="O55" s="876"/>
      <c r="P55" s="454"/>
      <c r="Q55" s="4"/>
    </row>
    <row r="56" spans="1:17" ht="25.5" customHeight="1" outlineLevel="1" thickBot="1">
      <c r="A56" s="1017" t="s">
        <v>37</v>
      </c>
      <c r="B56" s="823">
        <f>B60+B65</f>
        <v>0.5860299999999999</v>
      </c>
      <c r="C56" s="823">
        <f>C60+C65</f>
        <v>0.703236</v>
      </c>
      <c r="D56" s="1016">
        <f>K68</f>
        <v>0</v>
      </c>
      <c r="E56" s="1631">
        <f>N68</f>
        <v>0</v>
      </c>
      <c r="F56" s="1577"/>
      <c r="G56" s="324"/>
      <c r="H56" s="810"/>
      <c r="I56" s="798"/>
      <c r="J56" s="798"/>
      <c r="K56" s="798"/>
      <c r="L56" s="798"/>
      <c r="M56" s="798"/>
      <c r="N56" s="798"/>
      <c r="O56" s="867"/>
      <c r="P56" s="4"/>
      <c r="Q56" s="4"/>
    </row>
    <row r="57" spans="1:17" ht="16.5" outlineLevel="1" thickBot="1">
      <c r="A57" s="1592" t="s">
        <v>17</v>
      </c>
      <c r="B57" s="1551"/>
      <c r="C57" s="1552"/>
      <c r="D57" s="1582" t="s">
        <v>2</v>
      </c>
      <c r="E57" s="1582" t="s">
        <v>3</v>
      </c>
      <c r="F57" s="1578" t="s">
        <v>18</v>
      </c>
      <c r="G57" s="1576"/>
      <c r="H57" s="1577"/>
      <c r="I57" s="1575" t="s">
        <v>4</v>
      </c>
      <c r="J57" s="1576"/>
      <c r="K57" s="1577"/>
      <c r="L57" s="1575" t="s">
        <v>5</v>
      </c>
      <c r="M57" s="1576"/>
      <c r="N57" s="1576"/>
      <c r="O57" s="890" t="s">
        <v>34</v>
      </c>
      <c r="P57" s="4"/>
      <c r="Q57" s="4"/>
    </row>
    <row r="58" spans="1:17" ht="37.5" customHeight="1" outlineLevel="1" thickBot="1">
      <c r="A58" s="1553"/>
      <c r="B58" s="1554"/>
      <c r="C58" s="1555"/>
      <c r="D58" s="1583"/>
      <c r="E58" s="1583"/>
      <c r="F58" s="1012" t="s">
        <v>35</v>
      </c>
      <c r="G58" s="812" t="s">
        <v>6</v>
      </c>
      <c r="H58" s="933" t="s">
        <v>7</v>
      </c>
      <c r="I58" s="892" t="s">
        <v>8</v>
      </c>
      <c r="J58" s="893" t="s">
        <v>6</v>
      </c>
      <c r="K58" s="820" t="s">
        <v>7</v>
      </c>
      <c r="L58" s="892" t="s">
        <v>8</v>
      </c>
      <c r="M58" s="893" t="s">
        <v>6</v>
      </c>
      <c r="N58" s="820" t="s">
        <v>7</v>
      </c>
      <c r="O58" s="894"/>
      <c r="P58" s="4"/>
      <c r="Q58" s="4"/>
    </row>
    <row r="59" spans="1:17" ht="16.5" customHeight="1" thickBot="1">
      <c r="A59" s="1570">
        <v>1</v>
      </c>
      <c r="B59" s="1571"/>
      <c r="C59" s="1572"/>
      <c r="D59" s="1023">
        <v>2</v>
      </c>
      <c r="E59" s="1023">
        <v>3</v>
      </c>
      <c r="F59" s="1023">
        <v>4</v>
      </c>
      <c r="G59" s="1023">
        <v>5</v>
      </c>
      <c r="H59" s="1023">
        <v>6</v>
      </c>
      <c r="I59" s="1023">
        <v>7</v>
      </c>
      <c r="J59" s="1023">
        <v>8</v>
      </c>
      <c r="K59" s="1023">
        <v>9</v>
      </c>
      <c r="L59" s="1023">
        <v>10</v>
      </c>
      <c r="M59" s="1023">
        <v>11</v>
      </c>
      <c r="N59" s="1022">
        <v>12</v>
      </c>
      <c r="O59" s="1118">
        <v>13</v>
      </c>
      <c r="P59" s="4" t="s">
        <v>43</v>
      </c>
      <c r="Q59" s="4"/>
    </row>
    <row r="60" spans="1:17" ht="16.5" customHeight="1" outlineLevel="1" thickBot="1">
      <c r="A60" s="1190" t="s">
        <v>19</v>
      </c>
      <c r="B60" s="1205">
        <v>0.50798</v>
      </c>
      <c r="C60" s="774">
        <f>G60</f>
        <v>0.609576</v>
      </c>
      <c r="D60" s="1206"/>
      <c r="E60" s="901"/>
      <c r="F60" s="901"/>
      <c r="G60" s="776">
        <f>B60*1.2</f>
        <v>0.609576</v>
      </c>
      <c r="H60" s="810" t="s">
        <v>33</v>
      </c>
      <c r="I60" s="904"/>
      <c r="J60" s="1102"/>
      <c r="K60" s="1013"/>
      <c r="L60" s="904"/>
      <c r="M60" s="904"/>
      <c r="N60" s="1102"/>
      <c r="O60" s="905"/>
      <c r="P60" s="364"/>
      <c r="Q60" s="4"/>
    </row>
    <row r="61" spans="1:16" s="455" customFormat="1" ht="34.5" customHeight="1" outlineLevel="1">
      <c r="A61" s="1736" t="s">
        <v>192</v>
      </c>
      <c r="B61" s="1737"/>
      <c r="C61" s="1738"/>
      <c r="D61" s="956" t="s">
        <v>193</v>
      </c>
      <c r="E61" s="833" t="s">
        <v>15</v>
      </c>
      <c r="F61" s="833">
        <v>1</v>
      </c>
      <c r="G61" s="857">
        <v>266.08</v>
      </c>
      <c r="H61" s="835">
        <f>F61*G61/1000*1.2</f>
        <v>0.31929599999999997</v>
      </c>
      <c r="I61" s="1075"/>
      <c r="J61" s="838"/>
      <c r="K61" s="835"/>
      <c r="L61" s="949"/>
      <c r="M61" s="839"/>
      <c r="N61" s="951"/>
      <c r="O61" s="952"/>
      <c r="P61" s="364"/>
    </row>
    <row r="62" spans="1:16" s="455" customFormat="1" ht="16.5" customHeight="1" outlineLevel="1">
      <c r="A62" s="1563" t="s">
        <v>161</v>
      </c>
      <c r="B62" s="1564"/>
      <c r="C62" s="1565"/>
      <c r="D62" s="881" t="s">
        <v>47</v>
      </c>
      <c r="E62" s="845" t="s">
        <v>15</v>
      </c>
      <c r="F62" s="833">
        <v>18</v>
      </c>
      <c r="G62" s="857">
        <v>11.15</v>
      </c>
      <c r="H62" s="835">
        <f>F62*G62/1000*1.2</f>
        <v>0.24084</v>
      </c>
      <c r="I62" s="1075"/>
      <c r="J62" s="838"/>
      <c r="K62" s="835"/>
      <c r="L62" s="949"/>
      <c r="M62" s="839"/>
      <c r="N62" s="951"/>
      <c r="O62" s="952"/>
      <c r="P62" s="364"/>
    </row>
    <row r="63" spans="1:16" s="455" customFormat="1" ht="16.5" customHeight="1" outlineLevel="1">
      <c r="A63" s="1560" t="s">
        <v>184</v>
      </c>
      <c r="B63" s="1561"/>
      <c r="C63" s="1562"/>
      <c r="D63" s="881"/>
      <c r="E63" s="833" t="s">
        <v>15</v>
      </c>
      <c r="F63" s="833">
        <v>1</v>
      </c>
      <c r="G63" s="857">
        <v>41.2</v>
      </c>
      <c r="H63" s="835">
        <f>F63*G63/1000*1.2</f>
        <v>0.04944</v>
      </c>
      <c r="I63" s="1075"/>
      <c r="J63" s="838"/>
      <c r="K63" s="835"/>
      <c r="L63" s="949"/>
      <c r="M63" s="839"/>
      <c r="N63" s="951"/>
      <c r="O63" s="952"/>
      <c r="P63" s="364"/>
    </row>
    <row r="64" spans="1:16" s="4" customFormat="1" ht="21" customHeight="1" outlineLevel="1" thickBot="1">
      <c r="A64" s="1009"/>
      <c r="B64" s="962" t="s">
        <v>11</v>
      </c>
      <c r="C64" s="1127"/>
      <c r="D64" s="881"/>
      <c r="E64" s="855"/>
      <c r="F64" s="855"/>
      <c r="G64" s="940"/>
      <c r="H64" s="1171">
        <f>SUM(H61:H63)</f>
        <v>0.609576</v>
      </c>
      <c r="I64" s="1075"/>
      <c r="J64" s="838"/>
      <c r="K64" s="835"/>
      <c r="L64" s="949"/>
      <c r="M64" s="950"/>
      <c r="N64" s="951"/>
      <c r="O64" s="952"/>
      <c r="P64" s="364"/>
    </row>
    <row r="65" spans="1:15" s="4" customFormat="1" ht="21" customHeight="1" outlineLevel="1">
      <c r="A65" s="1207" t="s">
        <v>20</v>
      </c>
      <c r="B65" s="1208">
        <v>0.07805</v>
      </c>
      <c r="C65" s="1208">
        <f>G65</f>
        <v>0.09366</v>
      </c>
      <c r="D65" s="869"/>
      <c r="E65" s="825"/>
      <c r="F65" s="826"/>
      <c r="G65" s="921">
        <f>B65*1.2</f>
        <v>0.09366</v>
      </c>
      <c r="H65" s="870" t="s">
        <v>33</v>
      </c>
      <c r="I65" s="871"/>
      <c r="J65" s="871"/>
      <c r="K65" s="872"/>
      <c r="L65" s="871"/>
      <c r="M65" s="871"/>
      <c r="N65" s="872"/>
      <c r="O65" s="873"/>
    </row>
    <row r="66" spans="1:15" s="4" customFormat="1" ht="15.75" outlineLevel="1">
      <c r="A66" s="1563" t="s">
        <v>161</v>
      </c>
      <c r="B66" s="1564"/>
      <c r="C66" s="1565"/>
      <c r="D66" s="881" t="s">
        <v>47</v>
      </c>
      <c r="E66" s="825" t="s">
        <v>15</v>
      </c>
      <c r="F66" s="855">
        <v>7</v>
      </c>
      <c r="G66" s="938">
        <v>11.15</v>
      </c>
      <c r="H66" s="1076">
        <f>F66*G66/1000*1.2</f>
        <v>0.09366</v>
      </c>
      <c r="I66" s="1075"/>
      <c r="J66" s="838"/>
      <c r="K66" s="835"/>
      <c r="L66" s="1075"/>
      <c r="M66" s="950"/>
      <c r="N66" s="835"/>
      <c r="O66" s="1179"/>
    </row>
    <row r="67" spans="1:15" s="4" customFormat="1" ht="15.75" outlineLevel="1">
      <c r="A67" s="1560"/>
      <c r="B67" s="1561"/>
      <c r="C67" s="1562"/>
      <c r="D67" s="965"/>
      <c r="E67" s="825"/>
      <c r="F67" s="855"/>
      <c r="G67" s="940"/>
      <c r="H67" s="835">
        <f>F67*G67/1000*1.2</f>
        <v>0</v>
      </c>
      <c r="I67" s="1075"/>
      <c r="J67" s="838"/>
      <c r="K67" s="835"/>
      <c r="L67" s="1075"/>
      <c r="M67" s="950"/>
      <c r="N67" s="948"/>
      <c r="O67" s="952"/>
    </row>
    <row r="68" spans="1:15" s="4" customFormat="1" ht="16.5" customHeight="1" outlineLevel="1" thickBot="1">
      <c r="A68" s="1009" t="s">
        <v>11</v>
      </c>
      <c r="B68" s="1027"/>
      <c r="C68" s="1127"/>
      <c r="D68" s="1170"/>
      <c r="E68" s="1209"/>
      <c r="F68" s="1210"/>
      <c r="G68" s="885"/>
      <c r="H68" s="864">
        <f>SUM(H66:H67)</f>
        <v>0.09366</v>
      </c>
      <c r="I68" s="865"/>
      <c r="J68" s="865"/>
      <c r="K68" s="875">
        <f>SUM(K60:K65)</f>
        <v>0</v>
      </c>
      <c r="L68" s="862"/>
      <c r="M68" s="863"/>
      <c r="N68" s="866">
        <f>SUM(N60:N65)</f>
        <v>0</v>
      </c>
      <c r="O68" s="975"/>
    </row>
    <row r="69" spans="1:16" s="4" customFormat="1" ht="18.75" customHeight="1" outlineLevel="1" collapsed="1" thickBot="1">
      <c r="A69" s="1211" t="s">
        <v>38</v>
      </c>
      <c r="B69" s="1212">
        <v>0</v>
      </c>
      <c r="C69" s="977">
        <f>H73</f>
        <v>0</v>
      </c>
      <c r="D69" s="1016">
        <v>0</v>
      </c>
      <c r="E69" s="1590">
        <f>N73</f>
        <v>0</v>
      </c>
      <c r="F69" s="1732"/>
      <c r="G69" s="1213"/>
      <c r="H69" s="126"/>
      <c r="I69" s="1036"/>
      <c r="J69" s="1036"/>
      <c r="K69" s="1036"/>
      <c r="L69" s="981"/>
      <c r="M69" s="981"/>
      <c r="N69" s="981"/>
      <c r="O69" s="889"/>
      <c r="P69" s="777"/>
    </row>
    <row r="70" spans="1:15" s="4" customFormat="1" ht="17.25" customHeight="1" outlineLevel="1" thickBot="1">
      <c r="A70" s="1592" t="s">
        <v>17</v>
      </c>
      <c r="B70" s="1551"/>
      <c r="C70" s="1552"/>
      <c r="D70" s="1620" t="s">
        <v>2</v>
      </c>
      <c r="E70" s="1582" t="s">
        <v>3</v>
      </c>
      <c r="F70" s="1659" t="s">
        <v>18</v>
      </c>
      <c r="G70" s="1660"/>
      <c r="H70" s="1661"/>
      <c r="I70" s="1707" t="s">
        <v>4</v>
      </c>
      <c r="J70" s="1649"/>
      <c r="K70" s="1650"/>
      <c r="L70" s="1729" t="s">
        <v>5</v>
      </c>
      <c r="M70" s="1730"/>
      <c r="N70" s="1731"/>
      <c r="O70" s="1214" t="s">
        <v>34</v>
      </c>
    </row>
    <row r="71" spans="1:15" s="4" customFormat="1" ht="30.75" customHeight="1" thickBot="1">
      <c r="A71" s="1553"/>
      <c r="B71" s="1554"/>
      <c r="C71" s="1555"/>
      <c r="D71" s="1621"/>
      <c r="E71" s="1583"/>
      <c r="F71" s="1012" t="s">
        <v>35</v>
      </c>
      <c r="G71" s="1215" t="s">
        <v>6</v>
      </c>
      <c r="H71" s="933" t="s">
        <v>7</v>
      </c>
      <c r="I71" s="892" t="s">
        <v>8</v>
      </c>
      <c r="J71" s="1216" t="s">
        <v>6</v>
      </c>
      <c r="K71" s="983" t="s">
        <v>7</v>
      </c>
      <c r="L71" s="892" t="s">
        <v>8</v>
      </c>
      <c r="M71" s="1216" t="s">
        <v>6</v>
      </c>
      <c r="N71" s="1107" t="s">
        <v>7</v>
      </c>
      <c r="O71" s="894"/>
    </row>
    <row r="72" spans="1:15" s="4" customFormat="1" ht="16.5" thickBot="1">
      <c r="A72" s="1613">
        <v>1</v>
      </c>
      <c r="B72" s="1614"/>
      <c r="C72" s="1615"/>
      <c r="D72" s="987">
        <v>2</v>
      </c>
      <c r="E72" s="987">
        <v>3</v>
      </c>
      <c r="F72" s="987">
        <v>4</v>
      </c>
      <c r="G72" s="987">
        <v>5</v>
      </c>
      <c r="H72" s="987">
        <v>6</v>
      </c>
      <c r="I72" s="987">
        <v>7</v>
      </c>
      <c r="J72" s="987">
        <v>8</v>
      </c>
      <c r="K72" s="987">
        <v>9</v>
      </c>
      <c r="L72" s="987">
        <v>10</v>
      </c>
      <c r="M72" s="987">
        <v>11</v>
      </c>
      <c r="N72" s="988">
        <v>12</v>
      </c>
      <c r="O72" s="1118">
        <v>13</v>
      </c>
    </row>
    <row r="73" spans="1:15" s="4" customFormat="1" ht="16.5" thickBot="1">
      <c r="A73" s="1596" t="s">
        <v>11</v>
      </c>
      <c r="B73" s="1616"/>
      <c r="C73" s="1617"/>
      <c r="D73" s="989"/>
      <c r="E73" s="990"/>
      <c r="F73" s="991"/>
      <c r="G73" s="991"/>
      <c r="H73" s="992"/>
      <c r="I73" s="993"/>
      <c r="J73" s="993"/>
      <c r="K73" s="993"/>
      <c r="L73" s="993"/>
      <c r="M73" s="993"/>
      <c r="N73" s="994"/>
      <c r="O73" s="995"/>
    </row>
    <row r="74" spans="1:15" s="4" customFormat="1" ht="16.5" thickBot="1">
      <c r="A74" s="1014" t="s">
        <v>127</v>
      </c>
      <c r="B74" s="1015"/>
      <c r="C74" s="998"/>
      <c r="D74" s="989"/>
      <c r="E74" s="990"/>
      <c r="F74" s="991"/>
      <c r="G74" s="991"/>
      <c r="H74" s="992">
        <f>H68+H64+H55+H51+H43+H32+H23+H18+K18</f>
        <v>130.39440599999998</v>
      </c>
      <c r="I74" s="993"/>
      <c r="J74" s="993"/>
      <c r="K74" s="993"/>
      <c r="L74" s="993"/>
      <c r="M74" s="993"/>
      <c r="N74" s="994"/>
      <c r="O74" s="995"/>
    </row>
    <row r="75" spans="2:14" s="4" customFormat="1" ht="15.75">
      <c r="B75" s="21"/>
      <c r="C75" s="457"/>
      <c r="D75" s="457"/>
      <c r="E75" s="273"/>
      <c r="F75" s="21"/>
      <c r="G75" s="21"/>
      <c r="H75" s="21"/>
      <c r="I75" s="270"/>
      <c r="J75" s="270"/>
      <c r="K75" s="270"/>
      <c r="L75" s="270"/>
      <c r="M75" s="270"/>
      <c r="N75" s="270"/>
    </row>
    <row r="76" spans="1:14" s="4" customFormat="1" ht="15.75">
      <c r="A76" s="458"/>
      <c r="B76" s="21"/>
      <c r="D76" s="52"/>
      <c r="E76" s="273"/>
      <c r="F76" s="21"/>
      <c r="G76" s="21"/>
      <c r="H76" s="21"/>
      <c r="I76" s="270"/>
      <c r="J76" s="270"/>
      <c r="K76" s="270"/>
      <c r="L76" s="270"/>
      <c r="M76" s="270"/>
      <c r="N76" s="270"/>
    </row>
    <row r="77" spans="1:14" s="4" customFormat="1" ht="15.75">
      <c r="A77" s="458" t="s">
        <v>231</v>
      </c>
      <c r="B77" s="21"/>
      <c r="D77" s="52" t="s">
        <v>138</v>
      </c>
      <c r="E77" s="273"/>
      <c r="F77" s="21"/>
      <c r="G77" s="21"/>
      <c r="H77" s="21"/>
      <c r="I77" s="270"/>
      <c r="J77" s="270"/>
      <c r="K77" s="270"/>
      <c r="L77" s="270"/>
      <c r="M77" s="270"/>
      <c r="N77" s="270"/>
    </row>
    <row r="78" spans="4:14" s="4" customFormat="1" ht="15.75">
      <c r="D78" s="21"/>
      <c r="E78" s="273"/>
      <c r="F78" s="21"/>
      <c r="G78" s="51"/>
      <c r="H78" s="51"/>
      <c r="I78" s="51"/>
      <c r="J78" s="270"/>
      <c r="K78" s="270"/>
      <c r="L78" s="270"/>
      <c r="M78" s="270"/>
      <c r="N78" s="270"/>
    </row>
    <row r="79" spans="5:14" s="4" customFormat="1" ht="15.75">
      <c r="E79" s="273"/>
      <c r="F79" s="21"/>
      <c r="G79" s="21"/>
      <c r="H79" s="21"/>
      <c r="I79" s="270"/>
      <c r="J79" s="270"/>
      <c r="K79" s="270"/>
      <c r="L79" s="270"/>
      <c r="M79" s="270"/>
      <c r="N79" s="270"/>
    </row>
    <row r="80" spans="1:14" s="4" customFormat="1" ht="15.75">
      <c r="A80" s="459" t="s">
        <v>40</v>
      </c>
      <c r="B80" s="460"/>
      <c r="D80" s="52" t="s">
        <v>143</v>
      </c>
      <c r="E80" s="273"/>
      <c r="F80" s="21"/>
      <c r="G80" s="21"/>
      <c r="H80" s="21"/>
      <c r="I80" s="270"/>
      <c r="J80" s="270"/>
      <c r="K80" s="270"/>
      <c r="L80" s="270"/>
      <c r="M80" s="270"/>
      <c r="N80" s="270"/>
    </row>
    <row r="81" spans="1:14" s="4" customFormat="1" ht="15.75">
      <c r="A81" s="459"/>
      <c r="B81" s="461"/>
      <c r="D81" s="460"/>
      <c r="E81" s="273"/>
      <c r="F81" s="21"/>
      <c r="G81" s="21"/>
      <c r="H81" s="21"/>
      <c r="I81" s="270"/>
      <c r="J81" s="270"/>
      <c r="K81" s="270"/>
      <c r="L81" s="270"/>
      <c r="M81" s="270"/>
      <c r="N81" s="270"/>
    </row>
    <row r="82" spans="1:14" s="4" customFormat="1" ht="15.75">
      <c r="A82" s="21"/>
      <c r="B82" s="21"/>
      <c r="C82" s="21"/>
      <c r="D82" s="21"/>
      <c r="E82" s="273"/>
      <c r="F82" s="21"/>
      <c r="G82" s="21"/>
      <c r="H82" s="21"/>
      <c r="I82" s="270"/>
      <c r="J82" s="270"/>
      <c r="K82" s="270"/>
      <c r="L82" s="270"/>
      <c r="M82" s="270"/>
      <c r="N82" s="270"/>
    </row>
    <row r="83" spans="1:14" s="4" customFormat="1" ht="15.75">
      <c r="A83" s="458" t="s">
        <v>41</v>
      </c>
      <c r="C83" s="21"/>
      <c r="D83" s="52" t="s">
        <v>141</v>
      </c>
      <c r="E83" s="273"/>
      <c r="F83" s="21"/>
      <c r="G83" s="21"/>
      <c r="H83" s="21"/>
      <c r="I83" s="270"/>
      <c r="J83" s="270"/>
      <c r="K83" s="270"/>
      <c r="L83" s="270"/>
      <c r="M83" s="270"/>
      <c r="N83" s="270"/>
    </row>
    <row r="84" spans="1:14" s="4" customFormat="1" ht="15.75">
      <c r="A84" s="458"/>
      <c r="B84" s="21"/>
      <c r="C84" s="21"/>
      <c r="D84" s="52"/>
      <c r="E84" s="273"/>
      <c r="F84" s="21"/>
      <c r="G84" s="51"/>
      <c r="H84" s="51"/>
      <c r="I84" s="51"/>
      <c r="J84" s="270"/>
      <c r="K84" s="270"/>
      <c r="L84" s="270"/>
      <c r="M84" s="270"/>
      <c r="N84" s="270"/>
    </row>
    <row r="85" spans="1:25" s="4" customFormat="1" ht="15.75">
      <c r="A85" s="458"/>
      <c r="B85" s="21"/>
      <c r="C85" s="21"/>
      <c r="D85" s="52"/>
      <c r="E85" s="273"/>
      <c r="F85" s="21"/>
      <c r="G85" s="51"/>
      <c r="H85" s="51"/>
      <c r="I85" s="51"/>
      <c r="J85" s="270"/>
      <c r="K85" s="270"/>
      <c r="L85" s="270"/>
      <c r="M85" s="270"/>
      <c r="N85" s="270"/>
      <c r="O85" s="21"/>
      <c r="R85" s="21"/>
      <c r="S85" s="21"/>
      <c r="T85" s="21"/>
      <c r="U85" s="21"/>
      <c r="V85" s="21"/>
      <c r="W85" s="21"/>
      <c r="X85" s="21"/>
      <c r="Y85" s="21"/>
    </row>
    <row r="86" spans="1:17" ht="15.75" collapsed="1">
      <c r="A86" s="458" t="s">
        <v>142</v>
      </c>
      <c r="D86" s="52" t="s">
        <v>258</v>
      </c>
      <c r="G86" s="51"/>
      <c r="H86" s="51"/>
      <c r="I86" s="51"/>
      <c r="P86" s="4"/>
      <c r="Q86" s="4"/>
    </row>
    <row r="87" spans="1:17" ht="15.75">
      <c r="A87" s="463"/>
      <c r="C87" s="52"/>
      <c r="P87" s="4"/>
      <c r="Q87" s="4"/>
    </row>
    <row r="88" spans="7:17" ht="15.75">
      <c r="G88" s="51"/>
      <c r="H88" s="51"/>
      <c r="I88" s="51"/>
      <c r="P88" s="4"/>
      <c r="Q88" s="4"/>
    </row>
    <row r="89" spans="1:17" ht="15.75">
      <c r="A89" s="464" t="s">
        <v>144</v>
      </c>
      <c r="D89" s="52" t="s">
        <v>145</v>
      </c>
      <c r="M89" s="462"/>
      <c r="P89" s="4"/>
      <c r="Q89" s="4"/>
    </row>
    <row r="90" spans="1:16" ht="15.75">
      <c r="A90" s="463"/>
      <c r="C90" s="52"/>
      <c r="P90" s="4"/>
    </row>
    <row r="91" ht="15.75">
      <c r="P91" s="4"/>
    </row>
    <row r="92" spans="1:16" ht="15.75">
      <c r="A92" s="464"/>
      <c r="D92" s="52"/>
      <c r="P92" s="4"/>
    </row>
    <row r="94" ht="15.75">
      <c r="B94" s="465"/>
    </row>
    <row r="100" ht="15.75">
      <c r="A100" s="466"/>
    </row>
  </sheetData>
  <sheetProtection/>
  <mergeCells count="65">
    <mergeCell ref="A27:C27"/>
    <mergeCell ref="A43:C43"/>
    <mergeCell ref="A73:C73"/>
    <mergeCell ref="A72:C72"/>
    <mergeCell ref="E70:E71"/>
    <mergeCell ref="F70:H70"/>
    <mergeCell ref="A37:C37"/>
    <mergeCell ref="A38:C38"/>
    <mergeCell ref="E44:F44"/>
    <mergeCell ref="A45:C46"/>
    <mergeCell ref="I57:K57"/>
    <mergeCell ref="A62:C62"/>
    <mergeCell ref="I70:K70"/>
    <mergeCell ref="E57:E58"/>
    <mergeCell ref="F57:H57"/>
    <mergeCell ref="A61:C61"/>
    <mergeCell ref="A63:C63"/>
    <mergeCell ref="L57:N57"/>
    <mergeCell ref="A59:C59"/>
    <mergeCell ref="E56:F56"/>
    <mergeCell ref="A57:C58"/>
    <mergeCell ref="D57:D58"/>
    <mergeCell ref="L45:N45"/>
    <mergeCell ref="A54:C54"/>
    <mergeCell ref="A55:C55"/>
    <mergeCell ref="A53:C53"/>
    <mergeCell ref="I45:K45"/>
    <mergeCell ref="L70:N70"/>
    <mergeCell ref="A67:C67"/>
    <mergeCell ref="A66:C66"/>
    <mergeCell ref="E69:F69"/>
    <mergeCell ref="A70:C71"/>
    <mergeCell ref="D70:D71"/>
    <mergeCell ref="D45:D46"/>
    <mergeCell ref="A35:C35"/>
    <mergeCell ref="E45:E46"/>
    <mergeCell ref="A36:C36"/>
    <mergeCell ref="F45:H45"/>
    <mergeCell ref="A39:C39"/>
    <mergeCell ref="A40:C40"/>
    <mergeCell ref="A41:C41"/>
    <mergeCell ref="A42:C42"/>
    <mergeCell ref="A47:C47"/>
    <mergeCell ref="A34:C34"/>
    <mergeCell ref="L6:N6"/>
    <mergeCell ref="A18:C18"/>
    <mergeCell ref="E24:F24"/>
    <mergeCell ref="A25:C26"/>
    <mergeCell ref="D25:D26"/>
    <mergeCell ref="A17:C17"/>
    <mergeCell ref="E25:E26"/>
    <mergeCell ref="A20:C20"/>
    <mergeCell ref="A1:B1"/>
    <mergeCell ref="E4:F4"/>
    <mergeCell ref="E5:F5"/>
    <mergeCell ref="A6:C7"/>
    <mergeCell ref="D6:D7"/>
    <mergeCell ref="E6:E7"/>
    <mergeCell ref="F6:H6"/>
    <mergeCell ref="F25:H25"/>
    <mergeCell ref="I25:K25"/>
    <mergeCell ref="L25:N25"/>
    <mergeCell ref="I6:K6"/>
    <mergeCell ref="A21:C21"/>
    <mergeCell ref="A22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10">
      <selection activeCell="B12" sqref="B12"/>
    </sheetView>
  </sheetViews>
  <sheetFormatPr defaultColWidth="9.140625" defaultRowHeight="15" outlineLevelRow="1" outlineLevelCol="1"/>
  <cols>
    <col min="1" max="1" width="33.28125" style="21" customWidth="1"/>
    <col min="2" max="2" width="27.57421875" style="21" customWidth="1"/>
    <col min="3" max="3" width="35.140625" style="21" customWidth="1"/>
    <col min="4" max="4" width="31.28125" style="21" customWidth="1"/>
    <col min="5" max="5" width="7.7109375" style="273" customWidth="1"/>
    <col min="6" max="6" width="11.00390625" style="21" customWidth="1"/>
    <col min="7" max="7" width="11.140625" style="21" customWidth="1"/>
    <col min="8" max="8" width="12.421875" style="21" customWidth="1"/>
    <col min="9" max="10" width="9.140625" style="270" hidden="1" customWidth="1" outlineLevel="1"/>
    <col min="11" max="11" width="11.8515625" style="270" hidden="1" customWidth="1" outlineLevel="1"/>
    <col min="12" max="12" width="7.8515625" style="270" hidden="1" customWidth="1" outlineLevel="1"/>
    <col min="13" max="13" width="8.140625" style="270" hidden="1" customWidth="1" outlineLevel="1"/>
    <col min="14" max="14" width="8.00390625" style="270" hidden="1" customWidth="1" outlineLevel="1"/>
    <col min="15" max="15" width="17.140625" style="21" customWidth="1" collapsed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291</v>
      </c>
      <c r="B2" s="449" t="e">
        <f>#REF!+B9+#REF!+#REF!</f>
        <v>#REF!</v>
      </c>
      <c r="C2" s="449" t="e">
        <f>#REF!+C9+#REF!+#REF!</f>
        <v>#REF!</v>
      </c>
      <c r="D2" s="268" t="e">
        <f>#REF!</f>
        <v>#REF!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44166</v>
      </c>
      <c r="B3" s="449" t="e">
        <f>#REF!+#REF!+B31+B38</f>
        <v>#REF!</v>
      </c>
      <c r="C3" s="449" t="e">
        <f>#REF!+#REF!+C31+C38</f>
        <v>#REF!</v>
      </c>
      <c r="D3" s="272" t="e">
        <f>#REF!</f>
        <v>#REF!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1017" t="s">
        <v>290</v>
      </c>
      <c r="B5" s="807" t="e">
        <f>#REF!+#REF!</f>
        <v>#REF!</v>
      </c>
      <c r="C5" s="808" t="e">
        <f>#REF!+#REF!</f>
        <v>#REF!</v>
      </c>
      <c r="D5" s="809" t="e">
        <f>#REF!</f>
        <v>#REF!</v>
      </c>
      <c r="E5" s="1580" t="e">
        <f>#REF!</f>
        <v>#REF!</v>
      </c>
      <c r="F5" s="1581"/>
      <c r="G5" s="324"/>
      <c r="H5" s="810"/>
      <c r="I5" s="798"/>
      <c r="J5" s="798"/>
      <c r="K5" s="798"/>
      <c r="L5" s="798"/>
      <c r="M5" s="798"/>
      <c r="N5" s="798"/>
      <c r="O5" s="455"/>
    </row>
    <row r="6" spans="1:15" s="4" customFormat="1" ht="18.75" customHeight="1" thickBot="1">
      <c r="A6" s="1592" t="s">
        <v>17</v>
      </c>
      <c r="B6" s="1551"/>
      <c r="C6" s="1552"/>
      <c r="D6" s="1582" t="s">
        <v>2</v>
      </c>
      <c r="E6" s="1582" t="s">
        <v>3</v>
      </c>
      <c r="F6" s="1578" t="s">
        <v>18</v>
      </c>
      <c r="G6" s="1576"/>
      <c r="H6" s="1577"/>
      <c r="I6" s="1575" t="s">
        <v>4</v>
      </c>
      <c r="J6" s="1576"/>
      <c r="K6" s="1577"/>
      <c r="L6" s="1575" t="s">
        <v>5</v>
      </c>
      <c r="M6" s="1576"/>
      <c r="N6" s="1576"/>
      <c r="O6" s="890" t="s">
        <v>34</v>
      </c>
    </row>
    <row r="7" spans="1:17" ht="54" customHeight="1" thickBot="1">
      <c r="A7" s="1553"/>
      <c r="B7" s="1554"/>
      <c r="C7" s="1555"/>
      <c r="D7" s="1583"/>
      <c r="E7" s="1583"/>
      <c r="F7" s="1012" t="s">
        <v>35</v>
      </c>
      <c r="G7" s="1219" t="s">
        <v>6</v>
      </c>
      <c r="H7" s="933" t="s">
        <v>7</v>
      </c>
      <c r="I7" s="892" t="s">
        <v>8</v>
      </c>
      <c r="J7" s="1220" t="s">
        <v>6</v>
      </c>
      <c r="K7" s="983" t="s">
        <v>7</v>
      </c>
      <c r="L7" s="892" t="s">
        <v>8</v>
      </c>
      <c r="M7" s="1220" t="s">
        <v>6</v>
      </c>
      <c r="N7" s="1107" t="s">
        <v>7</v>
      </c>
      <c r="O7" s="894"/>
      <c r="P7" s="4"/>
      <c r="Q7" s="4"/>
    </row>
    <row r="8" spans="1:17" ht="17.25" customHeight="1" outlineLevel="1" thickBot="1">
      <c r="A8" s="1570">
        <v>1</v>
      </c>
      <c r="B8" s="1571"/>
      <c r="C8" s="1572"/>
      <c r="D8" s="1023">
        <v>2</v>
      </c>
      <c r="E8" s="1023">
        <v>3</v>
      </c>
      <c r="F8" s="1023">
        <v>4</v>
      </c>
      <c r="G8" s="1023">
        <v>5</v>
      </c>
      <c r="H8" s="1023">
        <v>6</v>
      </c>
      <c r="I8" s="1023">
        <v>7</v>
      </c>
      <c r="J8" s="1023">
        <v>8</v>
      </c>
      <c r="K8" s="1023">
        <v>9</v>
      </c>
      <c r="L8" s="1023">
        <v>10</v>
      </c>
      <c r="M8" s="1023">
        <v>11</v>
      </c>
      <c r="N8" s="1022">
        <v>12</v>
      </c>
      <c r="O8" s="1118">
        <v>13</v>
      </c>
      <c r="P8" s="4"/>
      <c r="Q8" s="4"/>
    </row>
    <row r="9" spans="1:17" ht="17.25" customHeight="1" outlineLevel="1" thickBot="1">
      <c r="A9" s="1203"/>
      <c r="B9" s="1223"/>
      <c r="C9" s="1223"/>
      <c r="D9" s="881"/>
      <c r="E9" s="825"/>
      <c r="F9" s="1164"/>
      <c r="G9" s="1144"/>
      <c r="H9" s="922"/>
      <c r="I9" s="871"/>
      <c r="J9" s="871"/>
      <c r="K9" s="872"/>
      <c r="L9" s="871"/>
      <c r="M9" s="871"/>
      <c r="N9" s="872"/>
      <c r="O9" s="873"/>
      <c r="P9" s="4"/>
      <c r="Q9" s="4"/>
    </row>
    <row r="10" spans="1:17" ht="17.25" customHeight="1" outlineLevel="1">
      <c r="A10" s="1329" t="s">
        <v>293</v>
      </c>
      <c r="B10" s="1250"/>
      <c r="C10" s="1330"/>
      <c r="D10" s="881"/>
      <c r="E10" s="855" t="s">
        <v>294</v>
      </c>
      <c r="F10" s="908">
        <v>2</v>
      </c>
      <c r="G10" s="909"/>
      <c r="H10" s="925"/>
      <c r="I10" s="910"/>
      <c r="J10" s="910"/>
      <c r="K10" s="910"/>
      <c r="L10" s="910"/>
      <c r="M10" s="910"/>
      <c r="N10" s="910"/>
      <c r="O10" s="911"/>
      <c r="P10" s="4"/>
      <c r="Q10" s="4"/>
    </row>
    <row r="11" spans="1:17" ht="17.25" customHeight="1" outlineLevel="1">
      <c r="A11" s="1328" t="s">
        <v>295</v>
      </c>
      <c r="B11" s="1331"/>
      <c r="C11" s="1332"/>
      <c r="D11" s="881"/>
      <c r="E11" s="855" t="s">
        <v>296</v>
      </c>
      <c r="F11" s="914">
        <v>100</v>
      </c>
      <c r="G11" s="915"/>
      <c r="H11" s="925"/>
      <c r="I11" s="910"/>
      <c r="J11" s="910"/>
      <c r="K11" s="910"/>
      <c r="L11" s="910"/>
      <c r="M11" s="910"/>
      <c r="N11" s="910"/>
      <c r="O11" s="911"/>
      <c r="P11" s="4"/>
      <c r="Q11" s="4"/>
    </row>
    <row r="12" spans="1:17" ht="17.25" customHeight="1" outlineLevel="1">
      <c r="A12" s="1328" t="s">
        <v>297</v>
      </c>
      <c r="B12" s="1331"/>
      <c r="C12" s="1332"/>
      <c r="D12" s="881"/>
      <c r="E12" s="855" t="s">
        <v>151</v>
      </c>
      <c r="F12" s="908">
        <v>2</v>
      </c>
      <c r="G12" s="915"/>
      <c r="H12" s="925"/>
      <c r="I12" s="910"/>
      <c r="J12" s="910"/>
      <c r="K12" s="910"/>
      <c r="L12" s="910"/>
      <c r="M12" s="910"/>
      <c r="N12" s="910"/>
      <c r="O12" s="911"/>
      <c r="P12" s="4"/>
      <c r="Q12" s="4"/>
    </row>
    <row r="13" spans="1:17" ht="17.25" customHeight="1" outlineLevel="1">
      <c r="A13" s="1333" t="s">
        <v>298</v>
      </c>
      <c r="B13" s="1334"/>
      <c r="C13" s="1335"/>
      <c r="D13" s="881"/>
      <c r="E13" s="855" t="s">
        <v>299</v>
      </c>
      <c r="F13" s="908">
        <v>2</v>
      </c>
      <c r="G13" s="915"/>
      <c r="H13" s="925"/>
      <c r="I13" s="910"/>
      <c r="J13" s="910"/>
      <c r="K13" s="910"/>
      <c r="L13" s="910"/>
      <c r="M13" s="910"/>
      <c r="N13" s="910"/>
      <c r="O13" s="911"/>
      <c r="P13" s="4"/>
      <c r="Q13" s="4"/>
    </row>
    <row r="14" spans="1:17" ht="17.25" customHeight="1" outlineLevel="1">
      <c r="A14" s="1333" t="s">
        <v>300</v>
      </c>
      <c r="B14" s="1334"/>
      <c r="C14" s="1335"/>
      <c r="D14" s="881"/>
      <c r="E14" s="855" t="s">
        <v>9</v>
      </c>
      <c r="F14" s="908">
        <v>50</v>
      </c>
      <c r="G14" s="915"/>
      <c r="H14" s="925"/>
      <c r="I14" s="910"/>
      <c r="J14" s="910"/>
      <c r="K14" s="910"/>
      <c r="L14" s="910"/>
      <c r="M14" s="910"/>
      <c r="N14" s="910"/>
      <c r="O14" s="911"/>
      <c r="P14" s="4"/>
      <c r="Q14" s="4"/>
    </row>
    <row r="15" spans="1:17" ht="17.25" customHeight="1" outlineLevel="1">
      <c r="A15" s="1573" t="s">
        <v>307</v>
      </c>
      <c r="B15" s="1574"/>
      <c r="C15" s="1744"/>
      <c r="D15" s="877"/>
      <c r="E15" s="908" t="s">
        <v>9</v>
      </c>
      <c r="F15" s="908">
        <v>500</v>
      </c>
      <c r="G15" s="915"/>
      <c r="H15" s="925"/>
      <c r="I15" s="910"/>
      <c r="J15" s="910"/>
      <c r="K15" s="910"/>
      <c r="L15" s="910"/>
      <c r="M15" s="910"/>
      <c r="N15" s="910"/>
      <c r="O15" s="911"/>
      <c r="P15" s="4"/>
      <c r="Q15" s="4"/>
    </row>
    <row r="16" spans="1:17" ht="17.25" customHeight="1" outlineLevel="1">
      <c r="A16" s="1569" t="s">
        <v>301</v>
      </c>
      <c r="B16" s="1536"/>
      <c r="C16" s="1536"/>
      <c r="D16" s="877"/>
      <c r="E16" s="908" t="s">
        <v>9</v>
      </c>
      <c r="F16" s="1224">
        <v>10</v>
      </c>
      <c r="G16" s="915"/>
      <c r="H16" s="925"/>
      <c r="I16" s="910"/>
      <c r="J16" s="910"/>
      <c r="K16" s="910"/>
      <c r="L16" s="910"/>
      <c r="M16" s="910"/>
      <c r="N16" s="910"/>
      <c r="O16" s="911"/>
      <c r="P16" s="4"/>
      <c r="Q16" s="4"/>
    </row>
    <row r="17" spans="1:17" ht="17.25" customHeight="1" outlineLevel="1">
      <c r="A17" s="1569" t="s">
        <v>302</v>
      </c>
      <c r="B17" s="1536"/>
      <c r="C17" s="1536"/>
      <c r="D17" s="877"/>
      <c r="E17" s="908" t="s">
        <v>9</v>
      </c>
      <c r="F17" s="908">
        <v>60000</v>
      </c>
      <c r="G17" s="915"/>
      <c r="H17" s="925"/>
      <c r="I17" s="910"/>
      <c r="J17" s="910"/>
      <c r="K17" s="910"/>
      <c r="L17" s="910"/>
      <c r="M17" s="910"/>
      <c r="N17" s="910"/>
      <c r="O17" s="911"/>
      <c r="P17" s="4"/>
      <c r="Q17" s="4"/>
    </row>
    <row r="18" spans="1:17" ht="17.25" customHeight="1" outlineLevel="1">
      <c r="A18" s="1742" t="s">
        <v>303</v>
      </c>
      <c r="B18" s="1743"/>
      <c r="C18" s="1743"/>
      <c r="D18" s="877"/>
      <c r="E18" s="908" t="s">
        <v>9</v>
      </c>
      <c r="F18" s="908">
        <v>500</v>
      </c>
      <c r="G18" s="915"/>
      <c r="H18" s="925"/>
      <c r="I18" s="910"/>
      <c r="J18" s="910"/>
      <c r="K18" s="910"/>
      <c r="L18" s="910"/>
      <c r="M18" s="910"/>
      <c r="N18" s="910"/>
      <c r="O18" s="911"/>
      <c r="P18" s="4"/>
      <c r="Q18" s="4"/>
    </row>
    <row r="19" spans="1:17" ht="17.25" customHeight="1" outlineLevel="1">
      <c r="A19" s="1743" t="s">
        <v>304</v>
      </c>
      <c r="B19" s="1743"/>
      <c r="C19" s="1743"/>
      <c r="D19" s="877"/>
      <c r="E19" s="908" t="s">
        <v>9</v>
      </c>
      <c r="F19" s="908">
        <v>1500</v>
      </c>
      <c r="G19" s="915"/>
      <c r="H19" s="925"/>
      <c r="I19" s="910"/>
      <c r="J19" s="910"/>
      <c r="K19" s="910"/>
      <c r="L19" s="910"/>
      <c r="M19" s="910"/>
      <c r="N19" s="910"/>
      <c r="O19" s="911"/>
      <c r="P19" s="4"/>
      <c r="Q19" s="4"/>
    </row>
    <row r="20" spans="1:17" ht="17.25" customHeight="1" outlineLevel="1">
      <c r="A20" s="1569" t="s">
        <v>305</v>
      </c>
      <c r="B20" s="1536"/>
      <c r="C20" s="1536"/>
      <c r="D20" s="877"/>
      <c r="E20" s="908" t="s">
        <v>296</v>
      </c>
      <c r="F20" s="1224"/>
      <c r="G20" s="915"/>
      <c r="H20" s="925"/>
      <c r="I20" s="910"/>
      <c r="J20" s="910"/>
      <c r="K20" s="910"/>
      <c r="L20" s="910"/>
      <c r="M20" s="910"/>
      <c r="N20" s="910"/>
      <c r="O20" s="911"/>
      <c r="P20" s="4"/>
      <c r="Q20" s="4"/>
    </row>
    <row r="21" spans="1:17" ht="17.25" customHeight="1" outlineLevel="1">
      <c r="A21" s="1569" t="s">
        <v>306</v>
      </c>
      <c r="B21" s="1536"/>
      <c r="C21" s="1536"/>
      <c r="D21" s="877"/>
      <c r="E21" s="908" t="s">
        <v>16</v>
      </c>
      <c r="F21" s="908">
        <v>2000</v>
      </c>
      <c r="G21" s="915"/>
      <c r="H21" s="925"/>
      <c r="I21" s="910"/>
      <c r="J21" s="910"/>
      <c r="K21" s="910"/>
      <c r="L21" s="910"/>
      <c r="M21" s="910"/>
      <c r="N21" s="910"/>
      <c r="O21" s="911"/>
      <c r="P21" s="4"/>
      <c r="Q21" s="4"/>
    </row>
    <row r="22" spans="1:17" ht="17.25" customHeight="1" outlineLevel="1">
      <c r="A22" s="1569" t="s">
        <v>308</v>
      </c>
      <c r="B22" s="1536"/>
      <c r="C22" s="1536"/>
      <c r="D22" s="877"/>
      <c r="E22" s="908" t="s">
        <v>9</v>
      </c>
      <c r="F22" s="908">
        <v>3000</v>
      </c>
      <c r="G22" s="915"/>
      <c r="H22" s="925"/>
      <c r="I22" s="910"/>
      <c r="J22" s="910"/>
      <c r="K22" s="910"/>
      <c r="L22" s="910"/>
      <c r="M22" s="910"/>
      <c r="N22" s="910"/>
      <c r="O22" s="911"/>
      <c r="P22" s="4"/>
      <c r="Q22" s="4"/>
    </row>
    <row r="23" spans="1:17" ht="17.25" customHeight="1" outlineLevel="1">
      <c r="A23" s="1810" t="s">
        <v>310</v>
      </c>
      <c r="B23" s="1810"/>
      <c r="C23" s="1810"/>
      <c r="D23" s="1811"/>
      <c r="E23" s="1812" t="s">
        <v>9</v>
      </c>
      <c r="F23" s="1812">
        <v>10</v>
      </c>
      <c r="G23" s="915"/>
      <c r="H23" s="925"/>
      <c r="I23" s="910"/>
      <c r="J23" s="910"/>
      <c r="K23" s="910"/>
      <c r="L23" s="910"/>
      <c r="M23" s="910"/>
      <c r="N23" s="910"/>
      <c r="O23" s="911"/>
      <c r="P23" s="4"/>
      <c r="Q23" s="4"/>
    </row>
    <row r="24" spans="1:17" ht="17.25" customHeight="1" outlineLevel="1">
      <c r="A24" s="1810" t="s">
        <v>311</v>
      </c>
      <c r="B24" s="1810"/>
      <c r="C24" s="1810"/>
      <c r="D24" s="1811"/>
      <c r="E24" s="1812" t="s">
        <v>9</v>
      </c>
      <c r="F24" s="1812">
        <v>10</v>
      </c>
      <c r="G24" s="915"/>
      <c r="H24" s="925"/>
      <c r="I24" s="910"/>
      <c r="J24" s="910"/>
      <c r="K24" s="910"/>
      <c r="L24" s="910"/>
      <c r="M24" s="910"/>
      <c r="N24" s="910"/>
      <c r="O24" s="911"/>
      <c r="P24" s="4"/>
      <c r="Q24" s="4"/>
    </row>
    <row r="25" spans="1:17" ht="17.25" customHeight="1" outlineLevel="1">
      <c r="A25" s="1336" t="s">
        <v>309</v>
      </c>
      <c r="B25" s="1336"/>
      <c r="C25" s="1337"/>
      <c r="D25" s="877"/>
      <c r="E25" s="908" t="s">
        <v>29</v>
      </c>
      <c r="F25" s="908">
        <v>10</v>
      </c>
      <c r="G25" s="915"/>
      <c r="H25" s="925"/>
      <c r="I25" s="910"/>
      <c r="J25" s="910"/>
      <c r="K25" s="910"/>
      <c r="L25" s="910"/>
      <c r="M25" s="910"/>
      <c r="N25" s="910"/>
      <c r="O25" s="911"/>
      <c r="P25" s="4"/>
      <c r="Q25" s="4"/>
    </row>
    <row r="26" spans="1:17" ht="29.25" customHeight="1" outlineLevel="1" collapsed="1" thickBot="1">
      <c r="A26" s="1642" t="s">
        <v>11</v>
      </c>
      <c r="B26" s="1643"/>
      <c r="C26" s="1643"/>
      <c r="D26" s="928"/>
      <c r="E26" s="882"/>
      <c r="F26" s="882"/>
      <c r="G26" s="825"/>
      <c r="H26" s="1065">
        <f>SUM(H15:H25)</f>
        <v>0</v>
      </c>
      <c r="I26" s="838"/>
      <c r="J26" s="838"/>
      <c r="K26" s="875"/>
      <c r="L26" s="838"/>
      <c r="M26" s="838"/>
      <c r="N26" s="875"/>
      <c r="O26" s="876"/>
      <c r="P26" s="4"/>
      <c r="Q26" s="4"/>
    </row>
    <row r="27" spans="1:17" ht="32.25" outlineLevel="1" thickBot="1">
      <c r="A27" s="1017" t="s">
        <v>14</v>
      </c>
      <c r="B27" s="823" t="e">
        <f>B31+#REF!</f>
        <v>#REF!</v>
      </c>
      <c r="C27" s="823" t="e">
        <f>C31+#REF!</f>
        <v>#REF!</v>
      </c>
      <c r="D27" s="1016" t="e">
        <f>#REF!</f>
        <v>#REF!</v>
      </c>
      <c r="E27" s="1701" t="e">
        <f>#REF!</f>
        <v>#REF!</v>
      </c>
      <c r="F27" s="1702"/>
      <c r="G27" s="324"/>
      <c r="H27" s="810"/>
      <c r="I27" s="798"/>
      <c r="J27" s="798"/>
      <c r="K27" s="798"/>
      <c r="L27" s="798"/>
      <c r="M27" s="798"/>
      <c r="N27" s="798"/>
      <c r="O27" s="867"/>
      <c r="P27" s="4"/>
      <c r="Q27" s="4"/>
    </row>
    <row r="28" spans="1:17" ht="16.5" thickBot="1">
      <c r="A28" s="1592" t="s">
        <v>17</v>
      </c>
      <c r="B28" s="1551"/>
      <c r="C28" s="1552"/>
      <c r="D28" s="1582" t="s">
        <v>2</v>
      </c>
      <c r="E28" s="1582" t="s">
        <v>3</v>
      </c>
      <c r="F28" s="1578" t="s">
        <v>18</v>
      </c>
      <c r="G28" s="1599"/>
      <c r="H28" s="1579"/>
      <c r="I28" s="1575" t="s">
        <v>4</v>
      </c>
      <c r="J28" s="1606"/>
      <c r="K28" s="1607"/>
      <c r="L28" s="1575" t="s">
        <v>5</v>
      </c>
      <c r="M28" s="1606"/>
      <c r="N28" s="1606"/>
      <c r="O28" s="890" t="s">
        <v>34</v>
      </c>
      <c r="P28" s="4"/>
      <c r="Q28" s="4"/>
    </row>
    <row r="29" spans="1:17" ht="48.75" customHeight="1" thickBot="1">
      <c r="A29" s="1553"/>
      <c r="B29" s="1554"/>
      <c r="C29" s="1555"/>
      <c r="D29" s="1583"/>
      <c r="E29" s="1583"/>
      <c r="F29" s="1012" t="s">
        <v>35</v>
      </c>
      <c r="G29" s="812" t="s">
        <v>6</v>
      </c>
      <c r="H29" s="933" t="s">
        <v>7</v>
      </c>
      <c r="I29" s="892" t="s">
        <v>8</v>
      </c>
      <c r="J29" s="893" t="s">
        <v>6</v>
      </c>
      <c r="K29" s="820" t="s">
        <v>7</v>
      </c>
      <c r="L29" s="892" t="s">
        <v>8</v>
      </c>
      <c r="M29" s="893" t="s">
        <v>6</v>
      </c>
      <c r="N29" s="820" t="s">
        <v>7</v>
      </c>
      <c r="O29" s="894"/>
      <c r="P29" s="4"/>
      <c r="Q29" s="4"/>
    </row>
    <row r="30" spans="1:17" ht="17.25" customHeight="1" hidden="1" outlineLevel="1" thickBot="1">
      <c r="A30" s="1592">
        <v>1</v>
      </c>
      <c r="B30" s="1745"/>
      <c r="C30" s="1552"/>
      <c r="D30" s="812">
        <v>2</v>
      </c>
      <c r="E30" s="1023">
        <v>3</v>
      </c>
      <c r="F30" s="812">
        <v>4</v>
      </c>
      <c r="G30" s="1023">
        <v>5</v>
      </c>
      <c r="H30" s="1023">
        <v>6</v>
      </c>
      <c r="I30" s="1023">
        <v>7</v>
      </c>
      <c r="J30" s="1023">
        <v>8</v>
      </c>
      <c r="K30" s="1023">
        <v>9</v>
      </c>
      <c r="L30" s="1023">
        <v>10</v>
      </c>
      <c r="M30" s="1023">
        <v>11</v>
      </c>
      <c r="N30" s="1023">
        <v>12</v>
      </c>
      <c r="O30" s="934">
        <v>13</v>
      </c>
      <c r="P30" s="4"/>
      <c r="Q30" s="4"/>
    </row>
    <row r="31" spans="1:17" ht="17.25" customHeight="1" hidden="1" outlineLevel="1" collapsed="1" thickBot="1">
      <c r="A31" s="1225"/>
      <c r="B31" s="774" t="e">
        <f>C31/1.2</f>
        <v>#REF!</v>
      </c>
      <c r="C31" s="1226" t="e">
        <f>#REF!</f>
        <v>#REF!</v>
      </c>
      <c r="D31" s="1227"/>
      <c r="E31" s="1228"/>
      <c r="F31" s="902"/>
      <c r="G31" s="324"/>
      <c r="H31" s="810"/>
      <c r="I31" s="1067"/>
      <c r="J31" s="1102"/>
      <c r="K31" s="1067"/>
      <c r="L31" s="1102"/>
      <c r="M31" s="1102"/>
      <c r="N31" s="1102"/>
      <c r="O31" s="905"/>
      <c r="P31" s="4"/>
      <c r="Q31" s="4"/>
    </row>
    <row r="32" spans="1:17" ht="17.25" customHeight="1" hidden="1" outlineLevel="1">
      <c r="A32" s="1746"/>
      <c r="B32" s="1747"/>
      <c r="C32" s="1748"/>
      <c r="D32" s="936"/>
      <c r="E32" s="1168"/>
      <c r="F32" s="833"/>
      <c r="G32" s="835"/>
      <c r="H32" s="835"/>
      <c r="I32" s="910"/>
      <c r="J32" s="910"/>
      <c r="K32" s="910"/>
      <c r="L32" s="910"/>
      <c r="M32" s="910"/>
      <c r="N32" s="910"/>
      <c r="O32" s="937"/>
      <c r="P32" s="4"/>
      <c r="Q32" s="4"/>
    </row>
    <row r="33" spans="1:17" ht="17.25" customHeight="1" hidden="1" outlineLevel="1" thickBot="1">
      <c r="A33" s="1720"/>
      <c r="B33" s="1721"/>
      <c r="C33" s="1722"/>
      <c r="D33" s="881"/>
      <c r="E33" s="855"/>
      <c r="F33" s="855"/>
      <c r="G33" s="938"/>
      <c r="H33" s="835"/>
      <c r="I33" s="838"/>
      <c r="J33" s="838"/>
      <c r="K33" s="835"/>
      <c r="L33" s="838"/>
      <c r="M33" s="838"/>
      <c r="N33" s="835"/>
      <c r="O33" s="937"/>
      <c r="P33" s="4"/>
      <c r="Q33" s="4"/>
    </row>
    <row r="34" spans="1:17" ht="25.5" customHeight="1" hidden="1" outlineLevel="1" thickBot="1">
      <c r="A34" s="931" t="s">
        <v>37</v>
      </c>
      <c r="B34" s="808" t="e">
        <f>B38+#REF!</f>
        <v>#REF!</v>
      </c>
      <c r="C34" s="808" t="e">
        <f>C38+#REF!</f>
        <v>#REF!</v>
      </c>
      <c r="D34" s="1016" t="e">
        <f>#REF!</f>
        <v>#REF!</v>
      </c>
      <c r="E34" s="1631" t="e">
        <f>#REF!</f>
        <v>#REF!</v>
      </c>
      <c r="F34" s="1577"/>
      <c r="G34" s="324"/>
      <c r="H34" s="810"/>
      <c r="I34" s="798"/>
      <c r="J34" s="798"/>
      <c r="K34" s="798"/>
      <c r="L34" s="798"/>
      <c r="M34" s="798"/>
      <c r="N34" s="798"/>
      <c r="O34" s="867"/>
      <c r="P34" s="4"/>
      <c r="Q34" s="4"/>
    </row>
    <row r="35" spans="1:17" ht="16.5" hidden="1" outlineLevel="1" thickBot="1">
      <c r="A35" s="1592" t="s">
        <v>17</v>
      </c>
      <c r="B35" s="1551"/>
      <c r="C35" s="1552"/>
      <c r="D35" s="1582" t="s">
        <v>2</v>
      </c>
      <c r="E35" s="1582" t="s">
        <v>3</v>
      </c>
      <c r="F35" s="1578" t="s">
        <v>18</v>
      </c>
      <c r="G35" s="1576"/>
      <c r="H35" s="1577"/>
      <c r="I35" s="1575" t="s">
        <v>4</v>
      </c>
      <c r="J35" s="1576"/>
      <c r="K35" s="1577"/>
      <c r="L35" s="1575" t="s">
        <v>5</v>
      </c>
      <c r="M35" s="1576"/>
      <c r="N35" s="1576"/>
      <c r="O35" s="890" t="s">
        <v>34</v>
      </c>
      <c r="P35" s="4"/>
      <c r="Q35" s="4"/>
    </row>
    <row r="36" spans="1:17" ht="45.75" customHeight="1" hidden="1" outlineLevel="1" thickBot="1">
      <c r="A36" s="1553"/>
      <c r="B36" s="1554"/>
      <c r="C36" s="1555"/>
      <c r="D36" s="1583"/>
      <c r="E36" s="1583"/>
      <c r="F36" s="812" t="s">
        <v>35</v>
      </c>
      <c r="G36" s="1022" t="s">
        <v>6</v>
      </c>
      <c r="H36" s="814" t="s">
        <v>7</v>
      </c>
      <c r="I36" s="892" t="s">
        <v>8</v>
      </c>
      <c r="J36" s="1066" t="s">
        <v>6</v>
      </c>
      <c r="K36" s="820" t="s">
        <v>7</v>
      </c>
      <c r="L36" s="1066" t="s">
        <v>8</v>
      </c>
      <c r="M36" s="819" t="s">
        <v>6</v>
      </c>
      <c r="N36" s="820" t="s">
        <v>7</v>
      </c>
      <c r="O36" s="894"/>
      <c r="P36" s="4"/>
      <c r="Q36" s="4"/>
    </row>
    <row r="37" spans="1:17" ht="16.5" customHeight="1" collapsed="1" thickBot="1">
      <c r="A37" s="1570">
        <v>1</v>
      </c>
      <c r="B37" s="1571"/>
      <c r="C37" s="1572"/>
      <c r="D37" s="1023">
        <v>2</v>
      </c>
      <c r="E37" s="1023">
        <v>3</v>
      </c>
      <c r="F37" s="1023">
        <v>4</v>
      </c>
      <c r="G37" s="1023">
        <v>5</v>
      </c>
      <c r="H37" s="1023">
        <v>6</v>
      </c>
      <c r="I37" s="1023">
        <v>7</v>
      </c>
      <c r="J37" s="1023">
        <v>8</v>
      </c>
      <c r="K37" s="1023">
        <v>9</v>
      </c>
      <c r="L37" s="1023">
        <v>10</v>
      </c>
      <c r="M37" s="1023">
        <v>11</v>
      </c>
      <c r="N37" s="1022">
        <v>12</v>
      </c>
      <c r="O37" s="1118">
        <v>13</v>
      </c>
      <c r="P37" s="364"/>
      <c r="Q37" s="4"/>
    </row>
    <row r="38" spans="1:17" ht="16.5" customHeight="1" hidden="1" outlineLevel="1" thickBot="1">
      <c r="A38" s="1190" t="s">
        <v>19</v>
      </c>
      <c r="B38" s="1205">
        <f>C38/1.2</f>
        <v>0</v>
      </c>
      <c r="C38" s="774">
        <f>H44</f>
        <v>0</v>
      </c>
      <c r="D38" s="900"/>
      <c r="E38" s="901"/>
      <c r="F38" s="902"/>
      <c r="G38" s="324"/>
      <c r="H38" s="810"/>
      <c r="I38" s="1102"/>
      <c r="J38" s="904"/>
      <c r="K38" s="1013"/>
      <c r="L38" s="904"/>
      <c r="M38" s="1102"/>
      <c r="N38" s="1102"/>
      <c r="O38" s="905"/>
      <c r="P38" s="364"/>
      <c r="Q38" s="4"/>
    </row>
    <row r="39" spans="1:16" s="455" customFormat="1" ht="16.5" customHeight="1" hidden="1" outlineLevel="1">
      <c r="A39" s="1230"/>
      <c r="B39" s="1019"/>
      <c r="C39" s="1020"/>
      <c r="D39" s="881"/>
      <c r="E39" s="825"/>
      <c r="F39" s="855"/>
      <c r="G39" s="938"/>
      <c r="H39" s="835"/>
      <c r="I39" s="1075"/>
      <c r="J39" s="838"/>
      <c r="K39" s="835"/>
      <c r="L39" s="949"/>
      <c r="M39" s="950"/>
      <c r="N39" s="951"/>
      <c r="O39" s="952"/>
      <c r="P39" s="364"/>
    </row>
    <row r="40" spans="1:16" s="455" customFormat="1" ht="47.25" customHeight="1" hidden="1" outlineLevel="1">
      <c r="A40" s="1563"/>
      <c r="B40" s="1564"/>
      <c r="C40" s="1565"/>
      <c r="D40" s="1260"/>
      <c r="E40" s="1189"/>
      <c r="F40" s="833"/>
      <c r="G40" s="857"/>
      <c r="H40" s="835"/>
      <c r="I40" s="1075"/>
      <c r="J40" s="838"/>
      <c r="K40" s="835"/>
      <c r="L40" s="949"/>
      <c r="M40" s="839"/>
      <c r="N40" s="951"/>
      <c r="O40" s="952"/>
      <c r="P40" s="364"/>
    </row>
    <row r="41" spans="1:16" s="455" customFormat="1" ht="16.5" customHeight="1" hidden="1" outlineLevel="1">
      <c r="A41" s="1563"/>
      <c r="B41" s="1564"/>
      <c r="C41" s="1565"/>
      <c r="D41" s="956"/>
      <c r="E41" s="825"/>
      <c r="F41" s="855"/>
      <c r="G41" s="938"/>
      <c r="H41" s="835"/>
      <c r="I41" s="1075"/>
      <c r="J41" s="838"/>
      <c r="K41" s="835"/>
      <c r="L41" s="949"/>
      <c r="M41" s="839"/>
      <c r="N41" s="951"/>
      <c r="O41" s="952"/>
      <c r="P41" s="364"/>
    </row>
    <row r="42" spans="1:16" s="455" customFormat="1" ht="16.5" customHeight="1" hidden="1" outlineLevel="1">
      <c r="A42" s="1715"/>
      <c r="B42" s="1716"/>
      <c r="C42" s="1717"/>
      <c r="D42" s="881"/>
      <c r="E42" s="825"/>
      <c r="F42" s="855"/>
      <c r="G42" s="938"/>
      <c r="H42" s="835"/>
      <c r="I42" s="1075"/>
      <c r="J42" s="838"/>
      <c r="K42" s="835"/>
      <c r="L42" s="949"/>
      <c r="M42" s="839"/>
      <c r="N42" s="951"/>
      <c r="O42" s="952"/>
      <c r="P42" s="364"/>
    </row>
    <row r="43" spans="1:16" s="455" customFormat="1" ht="16.5" customHeight="1" hidden="1" outlineLevel="1">
      <c r="A43" s="1708" t="s">
        <v>161</v>
      </c>
      <c r="B43" s="1709"/>
      <c r="C43" s="1710"/>
      <c r="D43" s="881"/>
      <c r="E43" s="1041"/>
      <c r="F43" s="855"/>
      <c r="G43" s="938"/>
      <c r="H43" s="835"/>
      <c r="I43" s="1075"/>
      <c r="J43" s="838"/>
      <c r="K43" s="835"/>
      <c r="L43" s="949"/>
      <c r="M43" s="839"/>
      <c r="N43" s="951"/>
      <c r="O43" s="952"/>
      <c r="P43" s="364"/>
    </row>
    <row r="44" spans="1:16" s="4" customFormat="1" ht="21" customHeight="1" hidden="1" outlineLevel="1" thickBot="1">
      <c r="A44" s="1009"/>
      <c r="B44" s="962" t="s">
        <v>11</v>
      </c>
      <c r="C44" s="1080"/>
      <c r="D44" s="881"/>
      <c r="E44" s="825"/>
      <c r="F44" s="855"/>
      <c r="G44" s="940"/>
      <c r="H44" s="1171"/>
      <c r="I44" s="1075"/>
      <c r="J44" s="838"/>
      <c r="K44" s="835"/>
      <c r="L44" s="949"/>
      <c r="M44" s="950"/>
      <c r="N44" s="951"/>
      <c r="O44" s="952"/>
      <c r="P44" s="364"/>
    </row>
    <row r="45" spans="1:15" s="4" customFormat="1" ht="13.5" customHeight="1" hidden="1" outlineLevel="1" collapsed="1" thickBot="1">
      <c r="A45" s="1232" t="s">
        <v>38</v>
      </c>
      <c r="B45" s="1233">
        <v>0</v>
      </c>
      <c r="C45" s="977">
        <f>H49</f>
        <v>0</v>
      </c>
      <c r="D45" s="1016">
        <v>0</v>
      </c>
      <c r="E45" s="1590">
        <f>N49</f>
        <v>0</v>
      </c>
      <c r="F45" s="1732"/>
      <c r="G45" s="1234"/>
      <c r="H45" s="1234"/>
      <c r="I45" s="1235"/>
      <c r="J45" s="1235"/>
      <c r="K45" s="1235"/>
      <c r="L45" s="1235"/>
      <c r="M45" s="1235"/>
      <c r="N45" s="1236"/>
      <c r="O45" s="867"/>
    </row>
    <row r="46" spans="1:15" s="4" customFormat="1" ht="17.25" customHeight="1" hidden="1" outlineLevel="1" thickBot="1">
      <c r="A46" s="1592" t="s">
        <v>17</v>
      </c>
      <c r="B46" s="1551"/>
      <c r="C46" s="1552"/>
      <c r="D46" s="1620" t="s">
        <v>2</v>
      </c>
      <c r="E46" s="1582" t="s">
        <v>3</v>
      </c>
      <c r="F46" s="1659" t="s">
        <v>18</v>
      </c>
      <c r="G46" s="1660"/>
      <c r="H46" s="1660"/>
      <c r="I46" s="1707" t="s">
        <v>4</v>
      </c>
      <c r="J46" s="1649"/>
      <c r="K46" s="1650"/>
      <c r="L46" s="1707" t="s">
        <v>5</v>
      </c>
      <c r="M46" s="1649"/>
      <c r="N46" s="1650"/>
      <c r="O46" s="811" t="s">
        <v>34</v>
      </c>
    </row>
    <row r="47" spans="1:15" s="4" customFormat="1" ht="30.75" customHeight="1" collapsed="1" thickBot="1">
      <c r="A47" s="1553"/>
      <c r="B47" s="1554"/>
      <c r="C47" s="1555"/>
      <c r="D47" s="1621"/>
      <c r="E47" s="1583"/>
      <c r="F47" s="1012" t="s">
        <v>35</v>
      </c>
      <c r="G47" s="812" t="s">
        <v>6</v>
      </c>
      <c r="H47" s="814" t="s">
        <v>7</v>
      </c>
      <c r="I47" s="892" t="s">
        <v>8</v>
      </c>
      <c r="J47" s="1066" t="s">
        <v>6</v>
      </c>
      <c r="K47" s="820" t="s">
        <v>7</v>
      </c>
      <c r="L47" s="892" t="s">
        <v>8</v>
      </c>
      <c r="M47" s="1066" t="s">
        <v>6</v>
      </c>
      <c r="N47" s="1107" t="s">
        <v>7</v>
      </c>
      <c r="O47" s="821"/>
    </row>
    <row r="48" spans="1:15" s="4" customFormat="1" ht="16.5" thickBot="1">
      <c r="A48" s="1613">
        <v>1</v>
      </c>
      <c r="B48" s="1614"/>
      <c r="C48" s="1615"/>
      <c r="D48" s="987">
        <v>2</v>
      </c>
      <c r="E48" s="987">
        <v>3</v>
      </c>
      <c r="F48" s="987">
        <v>4</v>
      </c>
      <c r="G48" s="987">
        <v>5</v>
      </c>
      <c r="H48" s="987">
        <v>6</v>
      </c>
      <c r="I48" s="987">
        <v>7</v>
      </c>
      <c r="J48" s="987">
        <v>8</v>
      </c>
      <c r="K48" s="987">
        <v>9</v>
      </c>
      <c r="L48" s="987">
        <v>10</v>
      </c>
      <c r="M48" s="987">
        <v>11</v>
      </c>
      <c r="N48" s="988">
        <v>12</v>
      </c>
      <c r="O48" s="1118">
        <v>13</v>
      </c>
    </row>
    <row r="49" spans="1:15" s="4" customFormat="1" ht="16.5" thickBot="1">
      <c r="A49" s="1596" t="s">
        <v>11</v>
      </c>
      <c r="B49" s="1616"/>
      <c r="C49" s="1617"/>
      <c r="D49" s="989"/>
      <c r="E49" s="990"/>
      <c r="F49" s="991"/>
      <c r="G49" s="991"/>
      <c r="H49" s="992"/>
      <c r="I49" s="993"/>
      <c r="J49" s="993"/>
      <c r="K49" s="993">
        <v>0</v>
      </c>
      <c r="L49" s="993"/>
      <c r="M49" s="993"/>
      <c r="N49" s="994">
        <v>0</v>
      </c>
      <c r="O49" s="995"/>
    </row>
    <row r="50" spans="1:15" s="4" customFormat="1" ht="16.5" thickBot="1">
      <c r="A50" s="1014" t="s">
        <v>127</v>
      </c>
      <c r="B50" s="1015"/>
      <c r="C50" s="998"/>
      <c r="D50" s="989"/>
      <c r="E50" s="990"/>
      <c r="F50" s="991"/>
      <c r="G50" s="991"/>
      <c r="H50" s="992" t="e">
        <f>#REF!+H44+#REF!+#REF!+H26+#REF!+#REF!+#REF!+#REF!</f>
        <v>#REF!</v>
      </c>
      <c r="I50" s="993"/>
      <c r="J50" s="993"/>
      <c r="K50" s="993"/>
      <c r="L50" s="993"/>
      <c r="M50" s="993"/>
      <c r="N50" s="994"/>
      <c r="O50" s="995"/>
    </row>
    <row r="51" spans="2:14" s="4" customFormat="1" ht="15.75">
      <c r="B51" s="21"/>
      <c r="C51" s="457"/>
      <c r="D51" s="457"/>
      <c r="E51" s="273"/>
      <c r="F51" s="21"/>
      <c r="G51" s="21"/>
      <c r="H51" s="21"/>
      <c r="I51" s="270"/>
      <c r="J51" s="270"/>
      <c r="K51" s="270"/>
      <c r="L51" s="270"/>
      <c r="M51" s="270"/>
      <c r="N51" s="270"/>
    </row>
    <row r="52" spans="1:17" ht="15.75">
      <c r="A52" s="463"/>
      <c r="C52" s="52"/>
      <c r="P52" s="4"/>
      <c r="Q52" s="4"/>
    </row>
    <row r="53" spans="7:17" ht="15.75">
      <c r="G53" s="51"/>
      <c r="H53" s="51"/>
      <c r="I53" s="51"/>
      <c r="P53" s="4"/>
      <c r="Q53" s="4"/>
    </row>
    <row r="54" spans="1:17" ht="15.75">
      <c r="A54" s="464" t="s">
        <v>292</v>
      </c>
      <c r="D54" s="52"/>
      <c r="M54" s="462"/>
      <c r="P54" s="4"/>
      <c r="Q54" s="4"/>
    </row>
    <row r="55" spans="1:16" ht="15.75">
      <c r="A55" s="463"/>
      <c r="C55" s="52"/>
      <c r="P55" s="4"/>
    </row>
    <row r="56" ht="15.75">
      <c r="P56" s="4"/>
    </row>
    <row r="57" spans="1:16" ht="15.75">
      <c r="A57" s="464"/>
      <c r="D57" s="52"/>
      <c r="P57" s="4"/>
    </row>
    <row r="59" ht="15.75">
      <c r="B59" s="465"/>
    </row>
    <row r="65" ht="15.75">
      <c r="A65" s="466"/>
    </row>
  </sheetData>
  <sheetProtection/>
  <mergeCells count="50">
    <mergeCell ref="A40:C40"/>
    <mergeCell ref="L35:N35"/>
    <mergeCell ref="A43:C43"/>
    <mergeCell ref="A37:C37"/>
    <mergeCell ref="F46:H46"/>
    <mergeCell ref="I35:K35"/>
    <mergeCell ref="A41:C41"/>
    <mergeCell ref="D35:D36"/>
    <mergeCell ref="E35:E36"/>
    <mergeCell ref="A35:C36"/>
    <mergeCell ref="A48:C48"/>
    <mergeCell ref="I46:K46"/>
    <mergeCell ref="L46:N46"/>
    <mergeCell ref="A42:C42"/>
    <mergeCell ref="A49:C49"/>
    <mergeCell ref="E45:F45"/>
    <mergeCell ref="A46:C47"/>
    <mergeCell ref="D46:D47"/>
    <mergeCell ref="E46:E47"/>
    <mergeCell ref="F35:H35"/>
    <mergeCell ref="L28:N28"/>
    <mergeCell ref="A30:C30"/>
    <mergeCell ref="I28:K28"/>
    <mergeCell ref="A28:C29"/>
    <mergeCell ref="A32:C32"/>
    <mergeCell ref="E34:F34"/>
    <mergeCell ref="A16:C16"/>
    <mergeCell ref="E28:E29"/>
    <mergeCell ref="F28:H28"/>
    <mergeCell ref="A20:C20"/>
    <mergeCell ref="A21:C21"/>
    <mergeCell ref="A17:C17"/>
    <mergeCell ref="A18:C18"/>
    <mergeCell ref="A19:C19"/>
    <mergeCell ref="I6:K6"/>
    <mergeCell ref="L6:N6"/>
    <mergeCell ref="E6:E7"/>
    <mergeCell ref="A33:C33"/>
    <mergeCell ref="A8:C8"/>
    <mergeCell ref="A26:C26"/>
    <mergeCell ref="E27:F27"/>
    <mergeCell ref="A22:C22"/>
    <mergeCell ref="A15:C15"/>
    <mergeCell ref="D28:D29"/>
    <mergeCell ref="A1:B1"/>
    <mergeCell ref="E4:F4"/>
    <mergeCell ref="E5:F5"/>
    <mergeCell ref="F6:H6"/>
    <mergeCell ref="A6:C7"/>
    <mergeCell ref="D6:D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="70" zoomScaleNormal="70" zoomScalePageLayoutView="0" workbookViewId="0" topLeftCell="A1">
      <selection activeCell="A8" sqref="A8"/>
    </sheetView>
  </sheetViews>
  <sheetFormatPr defaultColWidth="9.140625" defaultRowHeight="15" outlineLevelRow="1" outlineLevelCol="1"/>
  <cols>
    <col min="1" max="1" width="33.28125" style="21" customWidth="1"/>
    <col min="2" max="2" width="27.7109375" style="21" customWidth="1"/>
    <col min="3" max="3" width="35.140625" style="21" customWidth="1"/>
    <col min="4" max="4" width="31.28125" style="21" customWidth="1"/>
    <col min="5" max="5" width="8.00390625" style="273" customWidth="1"/>
    <col min="6" max="6" width="11.00390625" style="21" customWidth="1"/>
    <col min="7" max="7" width="11.140625" style="21" customWidth="1"/>
    <col min="8" max="8" width="11.421875" style="21" customWidth="1"/>
    <col min="9" max="9" width="9.140625" style="270" customWidth="1" outlineLevel="1"/>
    <col min="10" max="10" width="10.57421875" style="270" bestFit="1" customWidth="1" outlineLevel="1"/>
    <col min="11" max="11" width="11.7109375" style="270" customWidth="1" outlineLevel="1"/>
    <col min="12" max="12" width="7.8515625" style="270" customWidth="1" outlineLevel="1"/>
    <col min="13" max="13" width="8.140625" style="270" customWidth="1" outlineLevel="1"/>
    <col min="14" max="14" width="8.00390625" style="270" customWidth="1" outlineLevel="1"/>
    <col min="15" max="15" width="17.42187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B19+B32+B51+B64</f>
        <v>77.67563</v>
      </c>
      <c r="C2" s="449">
        <f>C19+C32+C51+C64</f>
        <v>93.210756</v>
      </c>
      <c r="D2" s="268" t="str">
        <f>A19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44166</v>
      </c>
      <c r="B3" s="449">
        <f>B8+B28+B47+B59</f>
        <v>33.483806</v>
      </c>
      <c r="C3" s="449">
        <f>C8+C28+C47+C59</f>
        <v>38.9272752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1017" t="s">
        <v>32</v>
      </c>
      <c r="B5" s="807">
        <f>B8+B19</f>
        <v>20.071416</v>
      </c>
      <c r="C5" s="808">
        <f>C8+C19</f>
        <v>24.0856992</v>
      </c>
      <c r="D5" s="809">
        <f>K18</f>
        <v>0</v>
      </c>
      <c r="E5" s="1580">
        <f>N18</f>
        <v>0</v>
      </c>
      <c r="F5" s="1581"/>
      <c r="G5" s="324"/>
      <c r="H5" s="810"/>
      <c r="I5" s="798"/>
      <c r="J5" s="798"/>
      <c r="K5" s="798"/>
      <c r="L5" s="798"/>
      <c r="M5" s="798"/>
      <c r="N5" s="798"/>
      <c r="O5" s="455"/>
    </row>
    <row r="6" spans="1:15" ht="18" customHeight="1" thickBot="1">
      <c r="A6" s="1592" t="s">
        <v>17</v>
      </c>
      <c r="B6" s="1551"/>
      <c r="C6" s="1552"/>
      <c r="D6" s="1582" t="s">
        <v>2</v>
      </c>
      <c r="E6" s="1582" t="s">
        <v>3</v>
      </c>
      <c r="F6" s="1578" t="s">
        <v>18</v>
      </c>
      <c r="G6" s="1576"/>
      <c r="H6" s="1577"/>
      <c r="I6" s="1575" t="s">
        <v>4</v>
      </c>
      <c r="J6" s="1576"/>
      <c r="K6" s="1577"/>
      <c r="L6" s="1575" t="s">
        <v>5</v>
      </c>
      <c r="M6" s="1576"/>
      <c r="N6" s="1576"/>
      <c r="O6" s="890" t="s">
        <v>34</v>
      </c>
    </row>
    <row r="7" spans="1:15" ht="45" customHeight="1" thickBot="1">
      <c r="A7" s="1553"/>
      <c r="B7" s="1554"/>
      <c r="C7" s="1555"/>
      <c r="D7" s="1583"/>
      <c r="E7" s="1583"/>
      <c r="F7" s="812" t="s">
        <v>35</v>
      </c>
      <c r="G7" s="1022" t="s">
        <v>6</v>
      </c>
      <c r="H7" s="814" t="s">
        <v>7</v>
      </c>
      <c r="I7" s="815" t="s">
        <v>8</v>
      </c>
      <c r="J7" s="816" t="s">
        <v>6</v>
      </c>
      <c r="K7" s="817" t="s">
        <v>7</v>
      </c>
      <c r="L7" s="1066" t="s">
        <v>8</v>
      </c>
      <c r="M7" s="819" t="s">
        <v>6</v>
      </c>
      <c r="N7" s="820" t="s">
        <v>7</v>
      </c>
      <c r="O7" s="894"/>
    </row>
    <row r="8" spans="1:15" ht="18" customHeight="1" thickBot="1">
      <c r="A8" s="822" t="s">
        <v>19</v>
      </c>
      <c r="B8" s="807">
        <v>19.571416</v>
      </c>
      <c r="C8" s="808">
        <f>G8</f>
        <v>23.4856992</v>
      </c>
      <c r="D8" s="824"/>
      <c r="E8" s="1140"/>
      <c r="F8" s="1178"/>
      <c r="G8" s="324">
        <f>B8*1.2</f>
        <v>23.4856992</v>
      </c>
      <c r="H8" s="1157" t="s">
        <v>33</v>
      </c>
      <c r="I8" s="827"/>
      <c r="J8" s="827"/>
      <c r="K8" s="828"/>
      <c r="L8" s="1038"/>
      <c r="M8" s="1039"/>
      <c r="N8" s="828"/>
      <c r="O8" s="829"/>
    </row>
    <row r="9" spans="1:15" ht="18" customHeight="1">
      <c r="A9" s="830" t="s">
        <v>51</v>
      </c>
      <c r="B9" s="854"/>
      <c r="C9" s="841"/>
      <c r="D9" s="842" t="s">
        <v>52</v>
      </c>
      <c r="E9" s="825" t="s">
        <v>49</v>
      </c>
      <c r="F9" s="834">
        <v>5</v>
      </c>
      <c r="G9" s="834">
        <v>96</v>
      </c>
      <c r="H9" s="835">
        <f>F9*G9/1000*1.2</f>
        <v>0.576</v>
      </c>
      <c r="I9" s="836"/>
      <c r="J9" s="837"/>
      <c r="K9" s="835"/>
      <c r="L9" s="838"/>
      <c r="M9" s="839"/>
      <c r="N9" s="844"/>
      <c r="O9" s="840"/>
    </row>
    <row r="10" spans="1:15" ht="18" customHeight="1">
      <c r="A10" s="1046" t="s">
        <v>119</v>
      </c>
      <c r="B10" s="854"/>
      <c r="C10" s="841"/>
      <c r="D10" s="1218" t="s">
        <v>120</v>
      </c>
      <c r="E10" s="825" t="s">
        <v>9</v>
      </c>
      <c r="F10" s="826">
        <v>10</v>
      </c>
      <c r="G10" s="834">
        <v>130</v>
      </c>
      <c r="H10" s="843">
        <f aca="true" t="shared" si="0" ref="H10:H16">F10*G10/1000*1.2</f>
        <v>1.56</v>
      </c>
      <c r="I10" s="836"/>
      <c r="J10" s="837"/>
      <c r="K10" s="835"/>
      <c r="L10" s="838"/>
      <c r="M10" s="839"/>
      <c r="N10" s="844"/>
      <c r="O10" s="840"/>
    </row>
    <row r="11" spans="1:15" ht="18" customHeight="1">
      <c r="A11" s="854" t="s">
        <v>121</v>
      </c>
      <c r="B11" s="854"/>
      <c r="C11" s="841"/>
      <c r="D11" s="1218" t="s">
        <v>122</v>
      </c>
      <c r="E11" s="825" t="s">
        <v>9</v>
      </c>
      <c r="F11" s="845">
        <v>12</v>
      </c>
      <c r="G11" s="1237">
        <v>119.9</v>
      </c>
      <c r="H11" s="843">
        <f t="shared" si="0"/>
        <v>1.72656</v>
      </c>
      <c r="I11" s="836"/>
      <c r="J11" s="837"/>
      <c r="K11" s="835"/>
      <c r="L11" s="838"/>
      <c r="M11" s="839"/>
      <c r="N11" s="844"/>
      <c r="O11" s="840"/>
    </row>
    <row r="12" spans="1:15" ht="18" customHeight="1">
      <c r="A12" s="1045" t="s">
        <v>123</v>
      </c>
      <c r="B12" s="1238"/>
      <c r="C12" s="1026"/>
      <c r="D12" s="842" t="s">
        <v>124</v>
      </c>
      <c r="E12" s="825" t="s">
        <v>29</v>
      </c>
      <c r="F12" s="825">
        <v>25</v>
      </c>
      <c r="G12" s="1098">
        <v>200</v>
      </c>
      <c r="H12" s="843">
        <f t="shared" si="0"/>
        <v>6</v>
      </c>
      <c r="I12" s="838"/>
      <c r="J12" s="838"/>
      <c r="K12" s="835"/>
      <c r="L12" s="838"/>
      <c r="M12" s="950"/>
      <c r="N12" s="835"/>
      <c r="O12" s="840"/>
    </row>
    <row r="13" spans="1:15" ht="18" customHeight="1">
      <c r="A13" s="1045" t="s">
        <v>125</v>
      </c>
      <c r="B13" s="831"/>
      <c r="C13" s="841"/>
      <c r="D13" s="842" t="s">
        <v>124</v>
      </c>
      <c r="E13" s="825" t="s">
        <v>29</v>
      </c>
      <c r="F13" s="825">
        <v>25</v>
      </c>
      <c r="G13" s="1098">
        <v>200</v>
      </c>
      <c r="H13" s="843">
        <f t="shared" si="0"/>
        <v>6</v>
      </c>
      <c r="I13" s="838"/>
      <c r="J13" s="838"/>
      <c r="K13" s="835"/>
      <c r="L13" s="838"/>
      <c r="M13" s="950"/>
      <c r="N13" s="835"/>
      <c r="O13" s="840"/>
    </row>
    <row r="14" spans="1:15" ht="18" customHeight="1">
      <c r="A14" s="1034" t="s">
        <v>126</v>
      </c>
      <c r="B14" s="1238"/>
      <c r="C14" s="1026"/>
      <c r="D14" s="842" t="s">
        <v>54</v>
      </c>
      <c r="E14" s="825" t="s">
        <v>9</v>
      </c>
      <c r="F14" s="834">
        <v>16.79</v>
      </c>
      <c r="G14" s="1098">
        <v>178</v>
      </c>
      <c r="H14" s="843">
        <f t="shared" si="0"/>
        <v>3.586344</v>
      </c>
      <c r="I14" s="838"/>
      <c r="J14" s="838"/>
      <c r="K14" s="835"/>
      <c r="L14" s="838"/>
      <c r="M14" s="950"/>
      <c r="N14" s="835"/>
      <c r="O14" s="840"/>
    </row>
    <row r="15" spans="1:15" ht="18" customHeight="1">
      <c r="A15" s="1045" t="s">
        <v>85</v>
      </c>
      <c r="B15" s="1238"/>
      <c r="C15" s="1026"/>
      <c r="D15" s="842" t="s">
        <v>86</v>
      </c>
      <c r="E15" s="825" t="s">
        <v>9</v>
      </c>
      <c r="F15" s="825">
        <v>10</v>
      </c>
      <c r="G15" s="1098">
        <v>251.4</v>
      </c>
      <c r="H15" s="843">
        <f t="shared" si="0"/>
        <v>3.0167999999999995</v>
      </c>
      <c r="I15" s="838"/>
      <c r="J15" s="838"/>
      <c r="K15" s="835"/>
      <c r="L15" s="838"/>
      <c r="M15" s="950"/>
      <c r="N15" s="835"/>
      <c r="O15" s="840"/>
    </row>
    <row r="16" spans="1:15" ht="18" customHeight="1">
      <c r="A16" s="1045" t="s">
        <v>87</v>
      </c>
      <c r="B16" s="831"/>
      <c r="C16" s="841"/>
      <c r="D16" s="842" t="s">
        <v>88</v>
      </c>
      <c r="E16" s="825" t="s">
        <v>9</v>
      </c>
      <c r="F16" s="825">
        <v>5</v>
      </c>
      <c r="G16" s="1098">
        <v>170</v>
      </c>
      <c r="H16" s="843">
        <f t="shared" si="0"/>
        <v>1.02</v>
      </c>
      <c r="I16" s="838"/>
      <c r="J16" s="838"/>
      <c r="K16" s="835"/>
      <c r="L16" s="838"/>
      <c r="M16" s="950"/>
      <c r="N16" s="835"/>
      <c r="O16" s="840"/>
    </row>
    <row r="17" spans="1:15" ht="18" customHeight="1">
      <c r="A17" s="1046"/>
      <c r="B17" s="854"/>
      <c r="C17" s="841"/>
      <c r="D17" s="842"/>
      <c r="E17" s="859"/>
      <c r="F17" s="826"/>
      <c r="G17" s="857"/>
      <c r="H17" s="843"/>
      <c r="I17" s="838"/>
      <c r="J17" s="838"/>
      <c r="K17" s="835"/>
      <c r="L17" s="838"/>
      <c r="M17" s="950"/>
      <c r="N17" s="835"/>
      <c r="O17" s="840"/>
    </row>
    <row r="18" spans="1:15" ht="18" customHeight="1" thickBot="1">
      <c r="A18" s="1749" t="s">
        <v>11</v>
      </c>
      <c r="B18" s="1750"/>
      <c r="C18" s="1750"/>
      <c r="D18" s="881"/>
      <c r="E18" s="1140"/>
      <c r="F18" s="1164"/>
      <c r="G18" s="1018"/>
      <c r="H18" s="1175">
        <f>SUM(H9:H17)</f>
        <v>23.485704</v>
      </c>
      <c r="I18" s="865"/>
      <c r="J18" s="863"/>
      <c r="K18" s="861">
        <f>SUM(K8:K17)</f>
        <v>0</v>
      </c>
      <c r="L18" s="1044"/>
      <c r="M18" s="863"/>
      <c r="N18" s="866"/>
      <c r="O18" s="867"/>
    </row>
    <row r="19" spans="1:16" ht="18" customHeight="1" thickBot="1">
      <c r="A19" s="1239" t="s">
        <v>20</v>
      </c>
      <c r="B19" s="1223">
        <v>0.5</v>
      </c>
      <c r="C19" s="1223">
        <f>G19</f>
        <v>0.6</v>
      </c>
      <c r="D19" s="869"/>
      <c r="E19" s="825"/>
      <c r="F19" s="826"/>
      <c r="G19" s="324">
        <f>B19*1.2</f>
        <v>0.6</v>
      </c>
      <c r="H19" s="870" t="s">
        <v>33</v>
      </c>
      <c r="I19" s="871"/>
      <c r="J19" s="871"/>
      <c r="K19" s="872"/>
      <c r="L19" s="871"/>
      <c r="M19" s="871"/>
      <c r="N19" s="872"/>
      <c r="O19" s="873"/>
      <c r="P19" s="78"/>
    </row>
    <row r="20" spans="1:15" ht="18" customHeight="1">
      <c r="A20" s="1754" t="s">
        <v>249</v>
      </c>
      <c r="B20" s="1755"/>
      <c r="C20" s="1756"/>
      <c r="D20" s="1002"/>
      <c r="E20" s="1003" t="s">
        <v>248</v>
      </c>
      <c r="F20" s="1004">
        <v>0</v>
      </c>
      <c r="G20" s="1005">
        <v>100</v>
      </c>
      <c r="H20" s="1006">
        <f>F20*G20/1000*1.2</f>
        <v>0</v>
      </c>
      <c r="I20" s="865"/>
      <c r="J20" s="865"/>
      <c r="K20" s="875"/>
      <c r="L20" s="865"/>
      <c r="M20" s="865"/>
      <c r="N20" s="875"/>
      <c r="O20" s="876"/>
    </row>
    <row r="21" spans="1:15" ht="18" customHeight="1">
      <c r="A21" s="1723" t="s">
        <v>250</v>
      </c>
      <c r="B21" s="1724"/>
      <c r="C21" s="1725"/>
      <c r="D21" s="1007"/>
      <c r="E21" s="1003" t="s">
        <v>248</v>
      </c>
      <c r="F21" s="1004">
        <v>0</v>
      </c>
      <c r="G21" s="1005">
        <v>100</v>
      </c>
      <c r="H21" s="1006">
        <f>F21*G21/1000*1.2</f>
        <v>0</v>
      </c>
      <c r="I21" s="865"/>
      <c r="J21" s="865"/>
      <c r="K21" s="875"/>
      <c r="L21" s="865"/>
      <c r="M21" s="865"/>
      <c r="N21" s="875"/>
      <c r="O21" s="876"/>
    </row>
    <row r="22" spans="1:15" ht="18" customHeight="1">
      <c r="A22" s="1723" t="s">
        <v>251</v>
      </c>
      <c r="B22" s="1724"/>
      <c r="C22" s="1724"/>
      <c r="D22" s="1007"/>
      <c r="E22" s="1003" t="s">
        <v>248</v>
      </c>
      <c r="F22" s="1004">
        <v>0</v>
      </c>
      <c r="G22" s="1005">
        <v>100</v>
      </c>
      <c r="H22" s="1006">
        <f>F22*G22/1000*1.2</f>
        <v>0</v>
      </c>
      <c r="I22" s="865"/>
      <c r="J22" s="865"/>
      <c r="K22" s="875"/>
      <c r="L22" s="865"/>
      <c r="M22" s="865"/>
      <c r="N22" s="875"/>
      <c r="O22" s="876"/>
    </row>
    <row r="23" spans="1:15" ht="18" customHeight="1" thickBot="1">
      <c r="A23" s="1030"/>
      <c r="B23" s="1031" t="s">
        <v>11</v>
      </c>
      <c r="C23" s="1032"/>
      <c r="D23" s="1240"/>
      <c r="E23" s="882"/>
      <c r="F23" s="1189"/>
      <c r="G23" s="885"/>
      <c r="H23" s="861">
        <f>SUM(H20:H22)</f>
        <v>0</v>
      </c>
      <c r="I23" s="865"/>
      <c r="J23" s="865"/>
      <c r="K23" s="875"/>
      <c r="L23" s="865"/>
      <c r="M23" s="865"/>
      <c r="N23" s="875"/>
      <c r="O23" s="876"/>
    </row>
    <row r="24" spans="1:16" ht="18" customHeight="1" thickBot="1">
      <c r="A24" s="886" t="s">
        <v>12</v>
      </c>
      <c r="B24" s="808">
        <f>B28+B32</f>
        <v>89.03425</v>
      </c>
      <c r="C24" s="823">
        <f>C28+C32</f>
        <v>106.8411</v>
      </c>
      <c r="D24" s="1051">
        <f>K42</f>
        <v>0</v>
      </c>
      <c r="E24" s="1590">
        <f>N42</f>
        <v>0</v>
      </c>
      <c r="F24" s="1591"/>
      <c r="G24" s="324"/>
      <c r="H24" s="1052"/>
      <c r="I24" s="798"/>
      <c r="J24" s="798"/>
      <c r="K24" s="798"/>
      <c r="L24" s="798"/>
      <c r="M24" s="798"/>
      <c r="N24" s="798"/>
      <c r="O24" s="867"/>
      <c r="P24" s="53"/>
    </row>
    <row r="25" spans="1:15" s="4" customFormat="1" ht="18.75" customHeight="1" thickBot="1">
      <c r="A25" s="1592" t="s">
        <v>17</v>
      </c>
      <c r="B25" s="1551"/>
      <c r="C25" s="1552"/>
      <c r="D25" s="1582" t="s">
        <v>2</v>
      </c>
      <c r="E25" s="1582" t="s">
        <v>3</v>
      </c>
      <c r="F25" s="1578" t="s">
        <v>18</v>
      </c>
      <c r="G25" s="1576"/>
      <c r="H25" s="1577"/>
      <c r="I25" s="1575" t="s">
        <v>4</v>
      </c>
      <c r="J25" s="1576"/>
      <c r="K25" s="1577"/>
      <c r="L25" s="1575" t="s">
        <v>5</v>
      </c>
      <c r="M25" s="1576"/>
      <c r="N25" s="1576"/>
      <c r="O25" s="890" t="s">
        <v>34</v>
      </c>
    </row>
    <row r="26" spans="1:17" ht="54" customHeight="1" thickBot="1">
      <c r="A26" s="1553"/>
      <c r="B26" s="1554"/>
      <c r="C26" s="1555"/>
      <c r="D26" s="1583"/>
      <c r="E26" s="1583"/>
      <c r="F26" s="812" t="s">
        <v>35</v>
      </c>
      <c r="G26" s="812" t="s">
        <v>6</v>
      </c>
      <c r="H26" s="933" t="s">
        <v>7</v>
      </c>
      <c r="I26" s="892" t="s">
        <v>8</v>
      </c>
      <c r="J26" s="1066" t="s">
        <v>6</v>
      </c>
      <c r="K26" s="983" t="s">
        <v>7</v>
      </c>
      <c r="L26" s="892" t="s">
        <v>8</v>
      </c>
      <c r="M26" s="893" t="s">
        <v>6</v>
      </c>
      <c r="N26" s="820" t="s">
        <v>7</v>
      </c>
      <c r="O26" s="894"/>
      <c r="P26" s="4"/>
      <c r="Q26" s="4"/>
    </row>
    <row r="27" spans="1:17" ht="17.25" customHeight="1" outlineLevel="1" thickBot="1">
      <c r="A27" s="1570">
        <v>1</v>
      </c>
      <c r="B27" s="1571"/>
      <c r="C27" s="1572"/>
      <c r="D27" s="1023">
        <v>2</v>
      </c>
      <c r="E27" s="1023">
        <v>3</v>
      </c>
      <c r="F27" s="1023">
        <v>4</v>
      </c>
      <c r="G27" s="1023">
        <v>5</v>
      </c>
      <c r="H27" s="1023">
        <v>6</v>
      </c>
      <c r="I27" s="1023">
        <v>7</v>
      </c>
      <c r="J27" s="1023">
        <v>8</v>
      </c>
      <c r="K27" s="1023">
        <v>9</v>
      </c>
      <c r="L27" s="1023">
        <v>10</v>
      </c>
      <c r="M27" s="1023">
        <v>11</v>
      </c>
      <c r="N27" s="1022">
        <v>12</v>
      </c>
      <c r="O27" s="1118">
        <v>13</v>
      </c>
      <c r="P27" s="4"/>
      <c r="Q27" s="4"/>
    </row>
    <row r="28" spans="1:17" ht="17.25" customHeight="1" outlineLevel="1" thickBot="1">
      <c r="A28" s="1190" t="s">
        <v>19</v>
      </c>
      <c r="B28" s="774">
        <v>12.36</v>
      </c>
      <c r="C28" s="1199">
        <f>G28</f>
        <v>14.831999999999999</v>
      </c>
      <c r="D28" s="1206"/>
      <c r="E28" s="1156"/>
      <c r="F28" s="1241"/>
      <c r="G28" s="324">
        <f>B28*1.2</f>
        <v>14.831999999999999</v>
      </c>
      <c r="H28" s="1054" t="s">
        <v>33</v>
      </c>
      <c r="I28" s="904"/>
      <c r="J28" s="1013"/>
      <c r="K28" s="904"/>
      <c r="L28" s="1013"/>
      <c r="M28" s="1013"/>
      <c r="N28" s="1013"/>
      <c r="O28" s="905"/>
      <c r="P28" s="4"/>
      <c r="Q28" s="4"/>
    </row>
    <row r="29" spans="1:17" ht="17.25" customHeight="1" outlineLevel="1">
      <c r="A29" s="1033" t="s">
        <v>28</v>
      </c>
      <c r="B29" s="1034"/>
      <c r="C29" s="1034"/>
      <c r="D29" s="832" t="s">
        <v>13</v>
      </c>
      <c r="E29" s="1055" t="s">
        <v>16</v>
      </c>
      <c r="F29" s="856">
        <v>300</v>
      </c>
      <c r="G29" s="909">
        <v>41.2</v>
      </c>
      <c r="H29" s="857">
        <f>PRODUCT(F29:G29)*1.2/1000</f>
        <v>14.832</v>
      </c>
      <c r="I29" s="910"/>
      <c r="J29" s="910"/>
      <c r="K29" s="910"/>
      <c r="L29" s="910"/>
      <c r="M29" s="910"/>
      <c r="N29" s="910"/>
      <c r="O29" s="911"/>
      <c r="P29" s="4"/>
      <c r="Q29" s="4"/>
    </row>
    <row r="30" spans="1:17" ht="17.25" customHeight="1" outlineLevel="1">
      <c r="A30" s="1242"/>
      <c r="B30" s="1106"/>
      <c r="C30" s="1106"/>
      <c r="D30" s="877"/>
      <c r="E30" s="1055"/>
      <c r="F30" s="1192"/>
      <c r="G30" s="1221"/>
      <c r="H30" s="925"/>
      <c r="I30" s="910"/>
      <c r="J30" s="910"/>
      <c r="K30" s="910"/>
      <c r="L30" s="910"/>
      <c r="M30" s="910"/>
      <c r="N30" s="910"/>
      <c r="O30" s="911"/>
      <c r="P30" s="4"/>
      <c r="Q30" s="4"/>
    </row>
    <row r="31" spans="1:17" ht="27" customHeight="1" outlineLevel="1" thickBot="1">
      <c r="A31" s="1243"/>
      <c r="B31" s="1244" t="s">
        <v>11</v>
      </c>
      <c r="C31" s="1222"/>
      <c r="D31" s="918"/>
      <c r="E31" s="1058"/>
      <c r="F31" s="1058"/>
      <c r="G31" s="920"/>
      <c r="H31" s="1059">
        <f>SUM(H29:H30)</f>
        <v>14.832</v>
      </c>
      <c r="I31" s="910"/>
      <c r="J31" s="910"/>
      <c r="K31" s="910"/>
      <c r="L31" s="910"/>
      <c r="M31" s="910"/>
      <c r="N31" s="910"/>
      <c r="O31" s="911"/>
      <c r="P31" s="4"/>
      <c r="Q31" s="4"/>
    </row>
    <row r="32" spans="1:17" ht="17.25" customHeight="1" outlineLevel="1" thickBot="1">
      <c r="A32" s="868" t="s">
        <v>20</v>
      </c>
      <c r="B32" s="1245">
        <v>76.67425</v>
      </c>
      <c r="C32" s="1217">
        <f>G32</f>
        <v>92.0091</v>
      </c>
      <c r="D32" s="881"/>
      <c r="E32" s="825"/>
      <c r="F32" s="1164"/>
      <c r="G32" s="1144">
        <f>B32*1.2</f>
        <v>92.0091</v>
      </c>
      <c r="H32" s="870" t="s">
        <v>33</v>
      </c>
      <c r="I32" s="871"/>
      <c r="J32" s="871"/>
      <c r="K32" s="872"/>
      <c r="L32" s="871"/>
      <c r="M32" s="871"/>
      <c r="N32" s="872"/>
      <c r="O32" s="873"/>
      <c r="P32" s="4"/>
      <c r="Q32" s="4"/>
    </row>
    <row r="33" spans="1:17" ht="17.25" customHeight="1" outlineLevel="1">
      <c r="A33" s="1726" t="s">
        <v>28</v>
      </c>
      <c r="B33" s="1727"/>
      <c r="C33" s="1728"/>
      <c r="D33" s="877" t="s">
        <v>13</v>
      </c>
      <c r="E33" s="908" t="s">
        <v>16</v>
      </c>
      <c r="F33" s="914">
        <v>1150</v>
      </c>
      <c r="G33" s="909">
        <v>41.2</v>
      </c>
      <c r="H33" s="925">
        <f>PRODUCT(F33:G33)*1.2/1000</f>
        <v>56.856</v>
      </c>
      <c r="I33" s="910"/>
      <c r="J33" s="910"/>
      <c r="K33" s="910"/>
      <c r="L33" s="910"/>
      <c r="M33" s="910"/>
      <c r="N33" s="910"/>
      <c r="O33" s="911"/>
      <c r="P33" s="4"/>
      <c r="Q33" s="4"/>
    </row>
    <row r="34" spans="1:17" ht="17.25" customHeight="1" outlineLevel="1">
      <c r="A34" s="1569" t="s">
        <v>131</v>
      </c>
      <c r="B34" s="1536"/>
      <c r="C34" s="1536"/>
      <c r="D34" s="877" t="s">
        <v>21</v>
      </c>
      <c r="E34" s="908" t="s">
        <v>16</v>
      </c>
      <c r="F34" s="908">
        <v>843</v>
      </c>
      <c r="G34" s="915">
        <v>34.75</v>
      </c>
      <c r="H34" s="925">
        <f aca="true" t="shared" si="1" ref="H34:H41">PRODUCT(F34:G34)*1.2/1000</f>
        <v>35.1531</v>
      </c>
      <c r="I34" s="910"/>
      <c r="J34" s="910"/>
      <c r="K34" s="910"/>
      <c r="L34" s="910"/>
      <c r="M34" s="910"/>
      <c r="N34" s="910"/>
      <c r="O34" s="911"/>
      <c r="P34" s="4"/>
      <c r="Q34" s="4"/>
    </row>
    <row r="35" spans="1:17" ht="17.25" customHeight="1" outlineLevel="1">
      <c r="A35" s="1569" t="s">
        <v>69</v>
      </c>
      <c r="B35" s="1536"/>
      <c r="C35" s="1536"/>
      <c r="D35" s="877" t="s">
        <v>72</v>
      </c>
      <c r="E35" s="908" t="s">
        <v>16</v>
      </c>
      <c r="F35" s="908">
        <v>0</v>
      </c>
      <c r="G35" s="915">
        <v>252.08</v>
      </c>
      <c r="H35" s="925">
        <f t="shared" si="1"/>
        <v>0</v>
      </c>
      <c r="I35" s="910"/>
      <c r="J35" s="910"/>
      <c r="K35" s="910"/>
      <c r="L35" s="910"/>
      <c r="M35" s="910"/>
      <c r="N35" s="910"/>
      <c r="O35" s="911"/>
      <c r="P35" s="4"/>
      <c r="Q35" s="4"/>
    </row>
    <row r="36" spans="1:17" ht="17.25" customHeight="1" outlineLevel="1">
      <c r="A36" s="1742" t="s">
        <v>70</v>
      </c>
      <c r="B36" s="1743"/>
      <c r="C36" s="1743"/>
      <c r="D36" s="877" t="s">
        <v>71</v>
      </c>
      <c r="E36" s="908" t="s">
        <v>29</v>
      </c>
      <c r="F36" s="908">
        <v>0</v>
      </c>
      <c r="G36" s="915">
        <v>128.21</v>
      </c>
      <c r="H36" s="925">
        <f t="shared" si="1"/>
        <v>0</v>
      </c>
      <c r="I36" s="910"/>
      <c r="J36" s="910"/>
      <c r="K36" s="910"/>
      <c r="L36" s="910"/>
      <c r="M36" s="910"/>
      <c r="N36" s="910"/>
      <c r="O36" s="911"/>
      <c r="P36" s="4"/>
      <c r="Q36" s="4"/>
    </row>
    <row r="37" spans="1:17" ht="17.25" customHeight="1" outlineLevel="1">
      <c r="A37" s="1743" t="s">
        <v>73</v>
      </c>
      <c r="B37" s="1743"/>
      <c r="C37" s="1743"/>
      <c r="D37" s="877" t="s">
        <v>74</v>
      </c>
      <c r="E37" s="908" t="s">
        <v>29</v>
      </c>
      <c r="F37" s="914">
        <v>0</v>
      </c>
      <c r="G37" s="915">
        <v>50</v>
      </c>
      <c r="H37" s="925">
        <f t="shared" si="1"/>
        <v>0</v>
      </c>
      <c r="I37" s="910"/>
      <c r="J37" s="910"/>
      <c r="K37" s="910"/>
      <c r="L37" s="910"/>
      <c r="M37" s="910"/>
      <c r="N37" s="910"/>
      <c r="O37" s="911"/>
      <c r="P37" s="4"/>
      <c r="Q37" s="4"/>
    </row>
    <row r="38" spans="1:17" ht="17.25" customHeight="1" outlineLevel="1">
      <c r="A38" s="1569" t="s">
        <v>22</v>
      </c>
      <c r="B38" s="1536"/>
      <c r="C38" s="1536"/>
      <c r="D38" s="877" t="s">
        <v>23</v>
      </c>
      <c r="E38" s="908" t="s">
        <v>10</v>
      </c>
      <c r="F38" s="908">
        <v>0</v>
      </c>
      <c r="G38" s="915">
        <v>69907.41</v>
      </c>
      <c r="H38" s="925">
        <f t="shared" si="1"/>
        <v>0</v>
      </c>
      <c r="I38" s="910"/>
      <c r="J38" s="910"/>
      <c r="K38" s="910"/>
      <c r="L38" s="910"/>
      <c r="M38" s="910"/>
      <c r="N38" s="910"/>
      <c r="O38" s="911"/>
      <c r="P38" s="4"/>
      <c r="Q38" s="4"/>
    </row>
    <row r="39" spans="1:17" ht="17.25" customHeight="1" outlineLevel="1">
      <c r="A39" s="1569" t="s">
        <v>24</v>
      </c>
      <c r="B39" s="1536"/>
      <c r="C39" s="1536"/>
      <c r="D39" s="877" t="s">
        <v>25</v>
      </c>
      <c r="E39" s="908" t="s">
        <v>10</v>
      </c>
      <c r="F39" s="914">
        <v>0</v>
      </c>
      <c r="G39" s="915">
        <v>61574.07</v>
      </c>
      <c r="H39" s="925">
        <f t="shared" si="1"/>
        <v>0</v>
      </c>
      <c r="I39" s="910"/>
      <c r="J39" s="910"/>
      <c r="K39" s="910"/>
      <c r="L39" s="910"/>
      <c r="M39" s="910"/>
      <c r="N39" s="910"/>
      <c r="O39" s="911"/>
      <c r="P39" s="4"/>
      <c r="Q39" s="4"/>
    </row>
    <row r="40" spans="1:17" ht="17.25" customHeight="1" outlineLevel="1">
      <c r="A40" s="1569" t="s">
        <v>26</v>
      </c>
      <c r="B40" s="1536"/>
      <c r="C40" s="1536"/>
      <c r="D40" s="877" t="s">
        <v>27</v>
      </c>
      <c r="E40" s="908" t="s">
        <v>10</v>
      </c>
      <c r="F40" s="908">
        <v>0</v>
      </c>
      <c r="G40" s="915">
        <v>64814.81</v>
      </c>
      <c r="H40" s="925">
        <f t="shared" si="1"/>
        <v>0</v>
      </c>
      <c r="I40" s="910"/>
      <c r="J40" s="910"/>
      <c r="K40" s="910"/>
      <c r="L40" s="910"/>
      <c r="M40" s="910"/>
      <c r="N40" s="910"/>
      <c r="O40" s="911"/>
      <c r="P40" s="4"/>
      <c r="Q40" s="4"/>
    </row>
    <row r="41" spans="1:17" ht="17.25" customHeight="1" outlineLevel="1">
      <c r="A41" s="1536" t="s">
        <v>148</v>
      </c>
      <c r="B41" s="1536"/>
      <c r="C41" s="1537"/>
      <c r="D41" s="877"/>
      <c r="E41" s="908" t="s">
        <v>16</v>
      </c>
      <c r="F41" s="908">
        <v>0</v>
      </c>
      <c r="G41" s="915">
        <v>400</v>
      </c>
      <c r="H41" s="925">
        <f t="shared" si="1"/>
        <v>0</v>
      </c>
      <c r="I41" s="910"/>
      <c r="J41" s="910"/>
      <c r="K41" s="910"/>
      <c r="L41" s="910"/>
      <c r="M41" s="910"/>
      <c r="N41" s="910"/>
      <c r="O41" s="911"/>
      <c r="P41" s="4"/>
      <c r="Q41" s="4"/>
    </row>
    <row r="42" spans="1:17" ht="29.25" customHeight="1" outlineLevel="1" collapsed="1" thickBot="1">
      <c r="A42" s="1642" t="s">
        <v>11</v>
      </c>
      <c r="B42" s="1643"/>
      <c r="C42" s="1643"/>
      <c r="D42" s="1170"/>
      <c r="E42" s="882"/>
      <c r="F42" s="882"/>
      <c r="G42" s="825"/>
      <c r="H42" s="930">
        <f>SUM(H33:H41)</f>
        <v>92.0091</v>
      </c>
      <c r="I42" s="838"/>
      <c r="J42" s="838"/>
      <c r="K42" s="875"/>
      <c r="L42" s="838"/>
      <c r="M42" s="838"/>
      <c r="N42" s="875"/>
      <c r="O42" s="876"/>
      <c r="P42" s="4"/>
      <c r="Q42" s="4"/>
    </row>
    <row r="43" spans="1:17" ht="32.25" outlineLevel="1" thickBot="1">
      <c r="A43" s="1017" t="s">
        <v>14</v>
      </c>
      <c r="B43" s="823">
        <f>B47+B51</f>
        <v>1.46774</v>
      </c>
      <c r="C43" s="823">
        <f>C47+C51</f>
        <v>0.507996</v>
      </c>
      <c r="D43" s="1016">
        <f>K54</f>
        <v>0</v>
      </c>
      <c r="E43" s="1701">
        <f>N54</f>
        <v>0</v>
      </c>
      <c r="F43" s="1702"/>
      <c r="G43" s="324"/>
      <c r="H43" s="810"/>
      <c r="I43" s="798"/>
      <c r="J43" s="798"/>
      <c r="K43" s="798"/>
      <c r="L43" s="798"/>
      <c r="M43" s="798"/>
      <c r="N43" s="798"/>
      <c r="O43" s="867"/>
      <c r="P43" s="4"/>
      <c r="Q43" s="4"/>
    </row>
    <row r="44" spans="1:17" ht="13.5" customHeight="1" thickBot="1">
      <c r="A44" s="1592" t="s">
        <v>17</v>
      </c>
      <c r="B44" s="1551"/>
      <c r="C44" s="1552"/>
      <c r="D44" s="1582" t="s">
        <v>2</v>
      </c>
      <c r="E44" s="1582" t="s">
        <v>3</v>
      </c>
      <c r="F44" s="1578" t="s">
        <v>18</v>
      </c>
      <c r="G44" s="1599"/>
      <c r="H44" s="1579"/>
      <c r="I44" s="1575" t="s">
        <v>4</v>
      </c>
      <c r="J44" s="1606"/>
      <c r="K44" s="1607"/>
      <c r="L44" s="1575" t="s">
        <v>5</v>
      </c>
      <c r="M44" s="1606"/>
      <c r="N44" s="1606"/>
      <c r="O44" s="811" t="s">
        <v>34</v>
      </c>
      <c r="P44" s="4"/>
      <c r="Q44" s="4"/>
    </row>
    <row r="45" spans="1:17" ht="48.75" customHeight="1" thickBot="1">
      <c r="A45" s="1553"/>
      <c r="B45" s="1554"/>
      <c r="C45" s="1555"/>
      <c r="D45" s="1583"/>
      <c r="E45" s="1583"/>
      <c r="F45" s="812" t="s">
        <v>35</v>
      </c>
      <c r="G45" s="1022" t="s">
        <v>6</v>
      </c>
      <c r="H45" s="814" t="s">
        <v>7</v>
      </c>
      <c r="I45" s="892" t="s">
        <v>8</v>
      </c>
      <c r="J45" s="893" t="s">
        <v>6</v>
      </c>
      <c r="K45" s="820" t="s">
        <v>7</v>
      </c>
      <c r="L45" s="892" t="s">
        <v>8</v>
      </c>
      <c r="M45" s="1066" t="s">
        <v>6</v>
      </c>
      <c r="N45" s="1107" t="s">
        <v>7</v>
      </c>
      <c r="O45" s="821"/>
      <c r="P45" s="4"/>
      <c r="Q45" s="4"/>
    </row>
    <row r="46" spans="1:17" ht="17.25" customHeight="1" outlineLevel="1" thickBot="1">
      <c r="A46" s="1592">
        <v>1</v>
      </c>
      <c r="B46" s="1745"/>
      <c r="C46" s="1552"/>
      <c r="D46" s="812">
        <v>2</v>
      </c>
      <c r="E46" s="812">
        <v>3</v>
      </c>
      <c r="F46" s="812">
        <v>4</v>
      </c>
      <c r="G46" s="1023">
        <v>5</v>
      </c>
      <c r="H46" s="1023">
        <v>6</v>
      </c>
      <c r="I46" s="1023">
        <v>7</v>
      </c>
      <c r="J46" s="1023">
        <v>8</v>
      </c>
      <c r="K46" s="1023">
        <v>9</v>
      </c>
      <c r="L46" s="1023">
        <v>10</v>
      </c>
      <c r="M46" s="1023">
        <v>11</v>
      </c>
      <c r="N46" s="1023">
        <v>12</v>
      </c>
      <c r="O46" s="934">
        <v>13</v>
      </c>
      <c r="P46" s="4"/>
      <c r="Q46" s="4"/>
    </row>
    <row r="47" spans="1:17" ht="17.25" customHeight="1" outlineLevel="1" collapsed="1" thickBot="1">
      <c r="A47" s="1225" t="s">
        <v>19</v>
      </c>
      <c r="B47" s="774">
        <v>1.04441</v>
      </c>
      <c r="C47" s="1199">
        <f>G43</f>
        <v>0</v>
      </c>
      <c r="D47" s="1227"/>
      <c r="E47" s="901"/>
      <c r="F47" s="1246"/>
      <c r="G47" s="324">
        <f>B47*1.2</f>
        <v>1.253292</v>
      </c>
      <c r="H47" s="810" t="s">
        <v>33</v>
      </c>
      <c r="I47" s="1067"/>
      <c r="J47" s="1102"/>
      <c r="K47" s="1102"/>
      <c r="L47" s="1067"/>
      <c r="M47" s="1102"/>
      <c r="N47" s="1102"/>
      <c r="O47" s="905"/>
      <c r="P47" s="4"/>
      <c r="Q47" s="4"/>
    </row>
    <row r="48" spans="1:17" ht="17.25" customHeight="1" outlineLevel="1">
      <c r="A48" s="1202" t="s">
        <v>129</v>
      </c>
      <c r="B48" s="1029"/>
      <c r="C48" s="1029"/>
      <c r="D48" s="936"/>
      <c r="E48" s="1168" t="s">
        <v>9</v>
      </c>
      <c r="F48" s="833">
        <v>14</v>
      </c>
      <c r="G48" s="874">
        <v>30.9</v>
      </c>
      <c r="H48" s="835">
        <f>F48*G48/1000*1.2</f>
        <v>0.5191199999999999</v>
      </c>
      <c r="I48" s="910"/>
      <c r="J48" s="910"/>
      <c r="K48" s="910"/>
      <c r="L48" s="910"/>
      <c r="M48" s="910"/>
      <c r="N48" s="910"/>
      <c r="O48" s="937"/>
      <c r="P48" s="4"/>
      <c r="Q48" s="4"/>
    </row>
    <row r="49" spans="1:17" ht="17.25" customHeight="1" outlineLevel="1">
      <c r="A49" s="1024" t="s">
        <v>56</v>
      </c>
      <c r="B49" s="1025"/>
      <c r="C49" s="1026"/>
      <c r="D49" s="869" t="s">
        <v>36</v>
      </c>
      <c r="E49" s="855" t="s">
        <v>29</v>
      </c>
      <c r="F49" s="855">
        <v>5.4</v>
      </c>
      <c r="G49" s="938">
        <v>113.3</v>
      </c>
      <c r="H49" s="835">
        <f>F49*G49/1000*1.2</f>
        <v>0.7341840000000001</v>
      </c>
      <c r="I49" s="838"/>
      <c r="J49" s="838"/>
      <c r="K49" s="835">
        <f>I49*J49/1000*1.18</f>
        <v>0</v>
      </c>
      <c r="L49" s="838"/>
      <c r="M49" s="838"/>
      <c r="N49" s="835">
        <f>L49*M49/1000*1.18</f>
        <v>0</v>
      </c>
      <c r="O49" s="937"/>
      <c r="P49" s="4"/>
      <c r="Q49" s="4"/>
    </row>
    <row r="50" spans="1:17" ht="17.25" customHeight="1" outlineLevel="1" thickBot="1">
      <c r="A50" s="1009"/>
      <c r="B50" s="1079" t="s">
        <v>11</v>
      </c>
      <c r="C50" s="1080"/>
      <c r="D50" s="1169"/>
      <c r="E50" s="860"/>
      <c r="F50" s="885"/>
      <c r="G50" s="885"/>
      <c r="H50" s="861">
        <f>SUM(H48:H49)</f>
        <v>1.253304</v>
      </c>
      <c r="I50" s="865"/>
      <c r="J50" s="865"/>
      <c r="K50" s="940"/>
      <c r="L50" s="865"/>
      <c r="M50" s="865"/>
      <c r="N50" s="940"/>
      <c r="O50" s="937"/>
      <c r="P50" s="4"/>
      <c r="Q50" s="4"/>
    </row>
    <row r="51" spans="1:17" ht="17.25" customHeight="1" outlineLevel="1" thickBot="1">
      <c r="A51" s="868" t="s">
        <v>20</v>
      </c>
      <c r="B51" s="775">
        <v>0.42333</v>
      </c>
      <c r="C51" s="1247">
        <f>G51</f>
        <v>0.507996</v>
      </c>
      <c r="D51" s="869"/>
      <c r="E51" s="825"/>
      <c r="F51" s="826"/>
      <c r="G51" s="921">
        <f>B51*1.2</f>
        <v>0.507996</v>
      </c>
      <c r="H51" s="870" t="s">
        <v>33</v>
      </c>
      <c r="I51" s="871"/>
      <c r="J51" s="871"/>
      <c r="K51" s="872"/>
      <c r="L51" s="871"/>
      <c r="M51" s="871"/>
      <c r="N51" s="872"/>
      <c r="O51" s="873"/>
      <c r="P51" s="4"/>
      <c r="Q51" s="4"/>
    </row>
    <row r="52" spans="1:17" ht="17.25" customHeight="1" outlineLevel="1">
      <c r="A52" s="1733" t="s">
        <v>129</v>
      </c>
      <c r="B52" s="1734"/>
      <c r="C52" s="1735"/>
      <c r="D52" s="1204" t="s">
        <v>147</v>
      </c>
      <c r="E52" s="910" t="s">
        <v>9</v>
      </c>
      <c r="F52" s="826">
        <v>6</v>
      </c>
      <c r="G52" s="874">
        <v>30.9</v>
      </c>
      <c r="H52" s="835">
        <f>F52*G52/1000*1.2</f>
        <v>0.22247999999999998</v>
      </c>
      <c r="I52" s="910"/>
      <c r="J52" s="910"/>
      <c r="K52" s="910"/>
      <c r="L52" s="910"/>
      <c r="M52" s="910"/>
      <c r="N52" s="910"/>
      <c r="O52" s="937"/>
      <c r="P52" s="4"/>
      <c r="Q52" s="4"/>
    </row>
    <row r="53" spans="1:17" ht="15.75" outlineLevel="1">
      <c r="A53" s="1608" t="s">
        <v>56</v>
      </c>
      <c r="B53" s="1609"/>
      <c r="C53" s="1609"/>
      <c r="D53" s="881" t="s">
        <v>36</v>
      </c>
      <c r="E53" s="825" t="s">
        <v>29</v>
      </c>
      <c r="F53" s="825">
        <v>2.1</v>
      </c>
      <c r="G53" s="938">
        <v>113.3</v>
      </c>
      <c r="H53" s="835">
        <f>F53*G53/1000*1.2</f>
        <v>0.285516</v>
      </c>
      <c r="I53" s="838"/>
      <c r="J53" s="838"/>
      <c r="K53" s="835">
        <f>I53*J53/1000*1.18</f>
        <v>0</v>
      </c>
      <c r="L53" s="838"/>
      <c r="M53" s="838"/>
      <c r="N53" s="835">
        <f>L53*M53/1000*1.18</f>
        <v>0</v>
      </c>
      <c r="O53" s="937"/>
      <c r="P53" s="454"/>
      <c r="Q53" s="4"/>
    </row>
    <row r="54" spans="1:17" ht="34.5" customHeight="1" outlineLevel="1" thickBot="1">
      <c r="A54" s="1628" t="s">
        <v>11</v>
      </c>
      <c r="B54" s="1629"/>
      <c r="C54" s="1629"/>
      <c r="D54" s="1170"/>
      <c r="E54" s="1072"/>
      <c r="F54" s="1072"/>
      <c r="G54" s="885"/>
      <c r="H54" s="861">
        <f>SUM(H51:H53)</f>
        <v>0.507996</v>
      </c>
      <c r="I54" s="865"/>
      <c r="J54" s="865"/>
      <c r="K54" s="940">
        <f>SUM(K53:K53)</f>
        <v>0</v>
      </c>
      <c r="L54" s="865"/>
      <c r="M54" s="865"/>
      <c r="N54" s="940">
        <f>SUM(N53:N53)</f>
        <v>0</v>
      </c>
      <c r="O54" s="876"/>
      <c r="P54" s="454"/>
      <c r="Q54" s="4"/>
    </row>
    <row r="55" spans="1:17" ht="25.5" customHeight="1" outlineLevel="1" thickBot="1">
      <c r="A55" s="1017" t="s">
        <v>37</v>
      </c>
      <c r="B55" s="823">
        <f>B59+B64</f>
        <v>0.5860299999999999</v>
      </c>
      <c r="C55" s="823">
        <f>C59+C64</f>
        <v>0.703236</v>
      </c>
      <c r="D55" s="1016">
        <f>K66</f>
        <v>0</v>
      </c>
      <c r="E55" s="1631">
        <f>N66</f>
        <v>0</v>
      </c>
      <c r="F55" s="1577"/>
      <c r="G55" s="324"/>
      <c r="H55" s="810"/>
      <c r="I55" s="798"/>
      <c r="J55" s="798"/>
      <c r="K55" s="798"/>
      <c r="L55" s="798"/>
      <c r="M55" s="798"/>
      <c r="N55" s="981"/>
      <c r="O55" s="1053"/>
      <c r="P55" s="4"/>
      <c r="Q55" s="4"/>
    </row>
    <row r="56" spans="1:17" ht="15.75" customHeight="1" outlineLevel="1" thickBot="1">
      <c r="A56" s="1592" t="s">
        <v>17</v>
      </c>
      <c r="B56" s="1551"/>
      <c r="C56" s="1552"/>
      <c r="D56" s="1582" t="s">
        <v>2</v>
      </c>
      <c r="E56" s="1582" t="s">
        <v>3</v>
      </c>
      <c r="F56" s="1578" t="s">
        <v>18</v>
      </c>
      <c r="G56" s="1576"/>
      <c r="H56" s="1577"/>
      <c r="I56" s="1575" t="s">
        <v>4</v>
      </c>
      <c r="J56" s="1576"/>
      <c r="K56" s="1577"/>
      <c r="L56" s="1575" t="s">
        <v>5</v>
      </c>
      <c r="M56" s="1576"/>
      <c r="N56" s="1576"/>
      <c r="O56" s="890" t="s">
        <v>34</v>
      </c>
      <c r="P56" s="4"/>
      <c r="Q56" s="4"/>
    </row>
    <row r="57" spans="1:17" ht="50.25" customHeight="1" outlineLevel="1" thickBot="1">
      <c r="A57" s="1553"/>
      <c r="B57" s="1554"/>
      <c r="C57" s="1555"/>
      <c r="D57" s="1583"/>
      <c r="E57" s="1583"/>
      <c r="F57" s="1012" t="s">
        <v>35</v>
      </c>
      <c r="G57" s="1021" t="s">
        <v>6</v>
      </c>
      <c r="H57" s="814" t="s">
        <v>7</v>
      </c>
      <c r="I57" s="892" t="s">
        <v>8</v>
      </c>
      <c r="J57" s="893" t="s">
        <v>6</v>
      </c>
      <c r="K57" s="820" t="s">
        <v>7</v>
      </c>
      <c r="L57" s="892" t="s">
        <v>8</v>
      </c>
      <c r="M57" s="893" t="s">
        <v>6</v>
      </c>
      <c r="N57" s="820" t="s">
        <v>7</v>
      </c>
      <c r="O57" s="894"/>
      <c r="P57" s="4"/>
      <c r="Q57" s="4"/>
    </row>
    <row r="58" spans="1:17" ht="16.5" customHeight="1" thickBot="1">
      <c r="A58" s="1570">
        <v>1</v>
      </c>
      <c r="B58" s="1571"/>
      <c r="C58" s="1572"/>
      <c r="D58" s="1023">
        <v>2</v>
      </c>
      <c r="E58" s="1023">
        <v>3</v>
      </c>
      <c r="F58" s="1023">
        <v>4</v>
      </c>
      <c r="G58" s="1023">
        <v>5</v>
      </c>
      <c r="H58" s="1023">
        <v>6</v>
      </c>
      <c r="I58" s="1023">
        <v>7</v>
      </c>
      <c r="J58" s="1023">
        <v>8</v>
      </c>
      <c r="K58" s="1023">
        <v>9</v>
      </c>
      <c r="L58" s="1023">
        <v>10</v>
      </c>
      <c r="M58" s="1023">
        <v>11</v>
      </c>
      <c r="N58" s="1022">
        <v>12</v>
      </c>
      <c r="O58" s="1118">
        <v>13</v>
      </c>
      <c r="P58" s="4" t="s">
        <v>43</v>
      </c>
      <c r="Q58" s="4"/>
    </row>
    <row r="59" spans="1:17" ht="16.5" customHeight="1" outlineLevel="1" thickBot="1">
      <c r="A59" s="1190" t="s">
        <v>19</v>
      </c>
      <c r="B59" s="1248">
        <v>0.50798</v>
      </c>
      <c r="C59" s="1199">
        <f>G59</f>
        <v>0.609576</v>
      </c>
      <c r="D59" s="1206"/>
      <c r="E59" s="1073"/>
      <c r="F59" s="902"/>
      <c r="G59" s="324">
        <f>B59*1.2</f>
        <v>0.609576</v>
      </c>
      <c r="H59" s="810" t="s">
        <v>33</v>
      </c>
      <c r="I59" s="904"/>
      <c r="J59" s="1102"/>
      <c r="K59" s="904"/>
      <c r="L59" s="1102"/>
      <c r="M59" s="1102"/>
      <c r="N59" s="1102"/>
      <c r="O59" s="905"/>
      <c r="P59" s="4"/>
      <c r="Q59" s="4"/>
    </row>
    <row r="60" spans="1:15" s="4" customFormat="1" ht="18" customHeight="1" outlineLevel="1">
      <c r="A60" s="1736" t="s">
        <v>161</v>
      </c>
      <c r="B60" s="1737"/>
      <c r="C60" s="1738"/>
      <c r="D60" s="881" t="s">
        <v>47</v>
      </c>
      <c r="E60" s="855" t="s">
        <v>15</v>
      </c>
      <c r="F60" s="833">
        <v>18</v>
      </c>
      <c r="G60" s="857">
        <v>11.15</v>
      </c>
      <c r="H60" s="948">
        <f>F60*G60/1000*1.2</f>
        <v>0.24084</v>
      </c>
      <c r="I60" s="838"/>
      <c r="J60" s="838"/>
      <c r="K60" s="835"/>
      <c r="L60" s="949"/>
      <c r="M60" s="950"/>
      <c r="N60" s="951"/>
      <c r="O60" s="952"/>
    </row>
    <row r="61" spans="1:15" s="4" customFormat="1" ht="36" customHeight="1" outlineLevel="1">
      <c r="A61" s="1563" t="s">
        <v>192</v>
      </c>
      <c r="B61" s="1564"/>
      <c r="C61" s="1565"/>
      <c r="D61" s="956" t="s">
        <v>193</v>
      </c>
      <c r="E61" s="855" t="s">
        <v>15</v>
      </c>
      <c r="F61" s="833">
        <v>1</v>
      </c>
      <c r="G61" s="857">
        <v>266.08</v>
      </c>
      <c r="H61" s="835">
        <f>F61*G61/1000*1.2</f>
        <v>0.31929599999999997</v>
      </c>
      <c r="I61" s="838"/>
      <c r="J61" s="838"/>
      <c r="K61" s="835"/>
      <c r="L61" s="949"/>
      <c r="M61" s="839"/>
      <c r="N61" s="951"/>
      <c r="O61" s="952"/>
    </row>
    <row r="62" spans="1:15" s="4" customFormat="1" ht="18" customHeight="1" outlineLevel="1">
      <c r="A62" s="1679" t="s">
        <v>184</v>
      </c>
      <c r="B62" s="1680"/>
      <c r="C62" s="1681"/>
      <c r="D62" s="881"/>
      <c r="E62" s="855" t="s">
        <v>15</v>
      </c>
      <c r="F62" s="833">
        <v>1</v>
      </c>
      <c r="G62" s="857">
        <v>41.2</v>
      </c>
      <c r="H62" s="948">
        <f>F62*G62/1000*1.2</f>
        <v>0.04944</v>
      </c>
      <c r="I62" s="838"/>
      <c r="J62" s="838"/>
      <c r="K62" s="835"/>
      <c r="L62" s="949"/>
      <c r="M62" s="839"/>
      <c r="N62" s="951"/>
      <c r="O62" s="952"/>
    </row>
    <row r="63" spans="1:15" s="4" customFormat="1" ht="21" customHeight="1" outlineLevel="1" thickBot="1">
      <c r="A63" s="1078"/>
      <c r="B63" s="1249" t="s">
        <v>11</v>
      </c>
      <c r="C63" s="1231"/>
      <c r="D63" s="881"/>
      <c r="E63" s="855"/>
      <c r="F63" s="855"/>
      <c r="G63" s="940"/>
      <c r="H63" s="964">
        <f>SUM(H60:H62)</f>
        <v>0.609576</v>
      </c>
      <c r="I63" s="838"/>
      <c r="J63" s="838"/>
      <c r="K63" s="835"/>
      <c r="L63" s="949"/>
      <c r="M63" s="950"/>
      <c r="N63" s="951"/>
      <c r="O63" s="952"/>
    </row>
    <row r="64" spans="1:15" s="4" customFormat="1" ht="21" customHeight="1" outlineLevel="1">
      <c r="A64" s="1229" t="s">
        <v>20</v>
      </c>
      <c r="B64" s="1208">
        <v>0.07805</v>
      </c>
      <c r="C64" s="1250">
        <f>G64</f>
        <v>0.09366</v>
      </c>
      <c r="D64" s="881"/>
      <c r="E64" s="825"/>
      <c r="F64" s="826"/>
      <c r="G64" s="921">
        <f>B64*1.2</f>
        <v>0.09366</v>
      </c>
      <c r="H64" s="922" t="s">
        <v>33</v>
      </c>
      <c r="I64" s="871"/>
      <c r="J64" s="871"/>
      <c r="K64" s="872"/>
      <c r="L64" s="871"/>
      <c r="M64" s="871"/>
      <c r="N64" s="872"/>
      <c r="O64" s="873"/>
    </row>
    <row r="65" spans="1:15" s="4" customFormat="1" ht="15.75" outlineLevel="1">
      <c r="A65" s="1563" t="s">
        <v>161</v>
      </c>
      <c r="B65" s="1564"/>
      <c r="C65" s="1565"/>
      <c r="D65" s="881" t="s">
        <v>47</v>
      </c>
      <c r="E65" s="879" t="s">
        <v>15</v>
      </c>
      <c r="F65" s="879">
        <v>7</v>
      </c>
      <c r="G65" s="1251">
        <v>11.15</v>
      </c>
      <c r="H65" s="951">
        <f>F65*G65/1000*1.2</f>
        <v>0.09366</v>
      </c>
      <c r="I65" s="967"/>
      <c r="J65" s="967"/>
      <c r="K65" s="1076"/>
      <c r="L65" s="949"/>
      <c r="M65" s="1109"/>
      <c r="N65" s="951"/>
      <c r="O65" s="968"/>
    </row>
    <row r="66" spans="1:15" s="4" customFormat="1" ht="16.5" customHeight="1" outlineLevel="1" thickBot="1">
      <c r="A66" s="1009" t="s">
        <v>11</v>
      </c>
      <c r="B66" s="1010"/>
      <c r="C66" s="1011"/>
      <c r="D66" s="1009"/>
      <c r="E66" s="945"/>
      <c r="F66" s="945"/>
      <c r="G66" s="885"/>
      <c r="H66" s="1175">
        <f>SUM(H65:H65)</f>
        <v>0.09366</v>
      </c>
      <c r="I66" s="865"/>
      <c r="J66" s="865"/>
      <c r="K66" s="875">
        <f>SUM(K59:K65)</f>
        <v>0</v>
      </c>
      <c r="L66" s="862"/>
      <c r="M66" s="865"/>
      <c r="N66" s="973">
        <f>SUM(N59:N65)</f>
        <v>0</v>
      </c>
      <c r="O66" s="1176"/>
    </row>
    <row r="67" spans="1:15" s="4" customFormat="1" ht="18.75" customHeight="1" outlineLevel="1" collapsed="1" thickBot="1">
      <c r="A67" s="1232" t="s">
        <v>38</v>
      </c>
      <c r="B67" s="1252">
        <v>0</v>
      </c>
      <c r="C67" s="977">
        <f>H71</f>
        <v>0</v>
      </c>
      <c r="D67" s="1016">
        <v>0</v>
      </c>
      <c r="E67" s="1657">
        <f>N71</f>
        <v>0</v>
      </c>
      <c r="F67" s="1757"/>
      <c r="G67" s="1253"/>
      <c r="H67" s="126"/>
      <c r="I67" s="1036"/>
      <c r="J67" s="1036"/>
      <c r="K67" s="1036"/>
      <c r="L67" s="1036"/>
      <c r="M67" s="1036"/>
      <c r="N67" s="1036"/>
      <c r="O67" s="1254"/>
    </row>
    <row r="68" spans="1:15" s="4" customFormat="1" ht="17.25" customHeight="1" outlineLevel="1" thickBot="1">
      <c r="A68" s="1592" t="s">
        <v>17</v>
      </c>
      <c r="B68" s="1551"/>
      <c r="C68" s="1552"/>
      <c r="D68" s="1620" t="s">
        <v>2</v>
      </c>
      <c r="E68" s="1582" t="s">
        <v>3</v>
      </c>
      <c r="F68" s="1659" t="s">
        <v>18</v>
      </c>
      <c r="G68" s="1660"/>
      <c r="H68" s="1660"/>
      <c r="I68" s="1707" t="s">
        <v>4</v>
      </c>
      <c r="J68" s="1649"/>
      <c r="K68" s="1649"/>
      <c r="L68" s="1707" t="s">
        <v>5</v>
      </c>
      <c r="M68" s="1649"/>
      <c r="N68" s="1650"/>
      <c r="O68" s="811" t="s">
        <v>34</v>
      </c>
    </row>
    <row r="69" spans="1:15" s="4" customFormat="1" ht="56.25" customHeight="1" thickBot="1">
      <c r="A69" s="1553"/>
      <c r="B69" s="1554"/>
      <c r="C69" s="1555"/>
      <c r="D69" s="1621"/>
      <c r="E69" s="1583"/>
      <c r="F69" s="812" t="s">
        <v>35</v>
      </c>
      <c r="G69" s="1022" t="s">
        <v>6</v>
      </c>
      <c r="H69" s="814" t="s">
        <v>7</v>
      </c>
      <c r="I69" s="892" t="s">
        <v>8</v>
      </c>
      <c r="J69" s="1066" t="s">
        <v>6</v>
      </c>
      <c r="K69" s="820" t="s">
        <v>7</v>
      </c>
      <c r="L69" s="892" t="s">
        <v>8</v>
      </c>
      <c r="M69" s="1066" t="s">
        <v>6</v>
      </c>
      <c r="N69" s="1107" t="s">
        <v>7</v>
      </c>
      <c r="O69" s="821"/>
    </row>
    <row r="70" spans="1:15" s="4" customFormat="1" ht="16.5" thickBot="1">
      <c r="A70" s="1751">
        <v>1</v>
      </c>
      <c r="B70" s="1752"/>
      <c r="C70" s="1753"/>
      <c r="D70" s="987">
        <v>2</v>
      </c>
      <c r="E70" s="987">
        <v>3</v>
      </c>
      <c r="F70" s="987">
        <v>4</v>
      </c>
      <c r="G70" s="987">
        <v>5</v>
      </c>
      <c r="H70" s="987">
        <v>6</v>
      </c>
      <c r="I70" s="987">
        <v>7</v>
      </c>
      <c r="J70" s="987">
        <v>8</v>
      </c>
      <c r="K70" s="987">
        <v>9</v>
      </c>
      <c r="L70" s="987">
        <v>10</v>
      </c>
      <c r="M70" s="987">
        <v>11</v>
      </c>
      <c r="N70" s="988">
        <v>12</v>
      </c>
      <c r="O70" s="1118">
        <v>13</v>
      </c>
    </row>
    <row r="71" spans="1:15" s="4" customFormat="1" ht="16.5" thickBot="1">
      <c r="A71" s="1596" t="s">
        <v>11</v>
      </c>
      <c r="B71" s="1616"/>
      <c r="C71" s="1617"/>
      <c r="D71" s="989"/>
      <c r="E71" s="990"/>
      <c r="F71" s="991"/>
      <c r="G71" s="991"/>
      <c r="H71" s="992"/>
      <c r="I71" s="993"/>
      <c r="J71" s="993"/>
      <c r="K71" s="993">
        <v>0</v>
      </c>
      <c r="L71" s="993"/>
      <c r="M71" s="993"/>
      <c r="N71" s="994">
        <v>0</v>
      </c>
      <c r="O71" s="995"/>
    </row>
    <row r="72" spans="1:15" s="4" customFormat="1" ht="16.5" thickBot="1">
      <c r="A72" s="1014" t="s">
        <v>127</v>
      </c>
      <c r="B72" s="1015"/>
      <c r="C72" s="998"/>
      <c r="D72" s="989"/>
      <c r="E72" s="990"/>
      <c r="F72" s="991"/>
      <c r="G72" s="991"/>
      <c r="H72" s="992">
        <f>H66+H63+H54+H50+H42+H31+H23+H18+K18</f>
        <v>132.79134</v>
      </c>
      <c r="I72" s="993"/>
      <c r="J72" s="993"/>
      <c r="K72" s="993"/>
      <c r="L72" s="993"/>
      <c r="M72" s="993"/>
      <c r="N72" s="994"/>
      <c r="O72" s="995"/>
    </row>
    <row r="73" spans="2:14" s="4" customFormat="1" ht="15.75">
      <c r="B73" s="21"/>
      <c r="C73" s="457"/>
      <c r="D73" s="457"/>
      <c r="E73" s="273"/>
      <c r="F73" s="21"/>
      <c r="G73" s="21"/>
      <c r="H73" s="21"/>
      <c r="I73" s="270"/>
      <c r="J73" s="270"/>
      <c r="K73" s="270"/>
      <c r="L73" s="270"/>
      <c r="M73" s="270"/>
      <c r="N73" s="270"/>
    </row>
    <row r="74" spans="1:14" s="4" customFormat="1" ht="15.75">
      <c r="A74" s="458"/>
      <c r="B74" s="21"/>
      <c r="D74" s="52"/>
      <c r="E74" s="273"/>
      <c r="F74" s="21"/>
      <c r="G74" s="21"/>
      <c r="H74" s="21"/>
      <c r="I74" s="270"/>
      <c r="J74" s="270"/>
      <c r="K74" s="270"/>
      <c r="L74" s="270"/>
      <c r="M74" s="270"/>
      <c r="N74" s="270"/>
    </row>
    <row r="75" spans="1:14" s="4" customFormat="1" ht="15.75">
      <c r="A75" s="458" t="s">
        <v>231</v>
      </c>
      <c r="B75" s="21"/>
      <c r="D75" s="52" t="s">
        <v>138</v>
      </c>
      <c r="E75" s="273"/>
      <c r="F75" s="21"/>
      <c r="G75" s="21"/>
      <c r="H75" s="21"/>
      <c r="I75" s="270"/>
      <c r="J75" s="270"/>
      <c r="K75" s="270"/>
      <c r="L75" s="270"/>
      <c r="M75" s="270"/>
      <c r="N75" s="270"/>
    </row>
    <row r="76" spans="4:14" s="4" customFormat="1" ht="15.75">
      <c r="D76" s="21"/>
      <c r="E76" s="273"/>
      <c r="F76" s="21"/>
      <c r="G76" s="51"/>
      <c r="H76" s="51"/>
      <c r="I76" s="51"/>
      <c r="J76" s="270"/>
      <c r="K76" s="270"/>
      <c r="L76" s="270"/>
      <c r="M76" s="270"/>
      <c r="N76" s="270"/>
    </row>
    <row r="77" spans="5:14" s="4" customFormat="1" ht="15.75">
      <c r="E77" s="273"/>
      <c r="F77" s="21"/>
      <c r="G77" s="21"/>
      <c r="H77" s="21"/>
      <c r="I77" s="270"/>
      <c r="J77" s="270"/>
      <c r="K77" s="270"/>
      <c r="L77" s="270"/>
      <c r="M77" s="270"/>
      <c r="N77" s="270"/>
    </row>
    <row r="78" spans="1:14" s="4" customFormat="1" ht="15.75">
      <c r="A78" s="459" t="s">
        <v>40</v>
      </c>
      <c r="B78" s="460"/>
      <c r="D78" s="52" t="s">
        <v>143</v>
      </c>
      <c r="E78" s="273"/>
      <c r="F78" s="21"/>
      <c r="G78" s="21"/>
      <c r="H78" s="21"/>
      <c r="I78" s="270"/>
      <c r="J78" s="270"/>
      <c r="K78" s="270"/>
      <c r="L78" s="270"/>
      <c r="M78" s="270"/>
      <c r="N78" s="270"/>
    </row>
    <row r="79" spans="1:14" s="4" customFormat="1" ht="15.75">
      <c r="A79" s="459"/>
      <c r="B79" s="461"/>
      <c r="D79" s="460"/>
      <c r="E79" s="273"/>
      <c r="F79" s="21"/>
      <c r="G79" s="21"/>
      <c r="H79" s="21"/>
      <c r="I79" s="270"/>
      <c r="J79" s="270"/>
      <c r="K79" s="270"/>
      <c r="L79" s="270"/>
      <c r="M79" s="270"/>
      <c r="N79" s="270"/>
    </row>
    <row r="80" spans="1:14" s="4" customFormat="1" ht="15.75">
      <c r="A80" s="21"/>
      <c r="B80" s="21"/>
      <c r="C80" s="21"/>
      <c r="D80" s="21"/>
      <c r="E80" s="273"/>
      <c r="F80" s="21"/>
      <c r="G80" s="21"/>
      <c r="H80" s="21"/>
      <c r="I80" s="270"/>
      <c r="J80" s="270"/>
      <c r="K80" s="270"/>
      <c r="L80" s="270"/>
      <c r="M80" s="270"/>
      <c r="N80" s="270"/>
    </row>
    <row r="81" spans="1:14" s="4" customFormat="1" ht="15.75">
      <c r="A81" s="458" t="s">
        <v>41</v>
      </c>
      <c r="C81" s="21"/>
      <c r="D81" s="52" t="s">
        <v>141</v>
      </c>
      <c r="E81" s="273"/>
      <c r="F81" s="21"/>
      <c r="G81" s="21"/>
      <c r="H81" s="21"/>
      <c r="I81" s="270"/>
      <c r="J81" s="270"/>
      <c r="K81" s="270"/>
      <c r="L81" s="270"/>
      <c r="M81" s="270"/>
      <c r="N81" s="270"/>
    </row>
    <row r="82" spans="1:14" s="4" customFormat="1" ht="15.75">
      <c r="A82" s="458"/>
      <c r="B82" s="21"/>
      <c r="C82" s="21"/>
      <c r="D82" s="52"/>
      <c r="E82" s="273"/>
      <c r="F82" s="21"/>
      <c r="G82" s="51"/>
      <c r="H82" s="51"/>
      <c r="I82" s="51"/>
      <c r="J82" s="270"/>
      <c r="K82" s="270"/>
      <c r="L82" s="270"/>
      <c r="M82" s="270"/>
      <c r="N82" s="270"/>
    </row>
    <row r="83" spans="1:25" s="4" customFormat="1" ht="15.75">
      <c r="A83" s="458"/>
      <c r="B83" s="21"/>
      <c r="C83" s="21"/>
      <c r="D83" s="52"/>
      <c r="E83" s="273"/>
      <c r="F83" s="21"/>
      <c r="G83" s="51"/>
      <c r="H83" s="51"/>
      <c r="I83" s="51"/>
      <c r="J83" s="270"/>
      <c r="K83" s="270"/>
      <c r="L83" s="270"/>
      <c r="M83" s="270"/>
      <c r="N83" s="270"/>
      <c r="O83" s="21"/>
      <c r="R83" s="21"/>
      <c r="S83" s="21"/>
      <c r="T83" s="21"/>
      <c r="U83" s="21"/>
      <c r="V83" s="21"/>
      <c r="W83" s="21"/>
      <c r="X83" s="21"/>
      <c r="Y83" s="21"/>
    </row>
    <row r="84" spans="1:17" ht="15.75" collapsed="1">
      <c r="A84" s="458" t="s">
        <v>142</v>
      </c>
      <c r="D84" s="52" t="s">
        <v>258</v>
      </c>
      <c r="G84" s="51"/>
      <c r="H84" s="51"/>
      <c r="I84" s="51"/>
      <c r="P84" s="4"/>
      <c r="Q84" s="4"/>
    </row>
    <row r="85" spans="1:17" ht="15.75">
      <c r="A85" s="463"/>
      <c r="C85" s="52"/>
      <c r="P85" s="4"/>
      <c r="Q85" s="4"/>
    </row>
    <row r="86" spans="7:17" ht="15.75">
      <c r="G86" s="51"/>
      <c r="H86" s="51"/>
      <c r="I86" s="51"/>
      <c r="P86" s="4"/>
      <c r="Q86" s="4"/>
    </row>
    <row r="87" spans="1:17" ht="15.75">
      <c r="A87" s="464" t="s">
        <v>144</v>
      </c>
      <c r="D87" s="52" t="s">
        <v>145</v>
      </c>
      <c r="M87" s="462"/>
      <c r="P87" s="4"/>
      <c r="Q87" s="4"/>
    </row>
    <row r="88" spans="1:16" ht="15.75">
      <c r="A88" s="463"/>
      <c r="C88" s="52"/>
      <c r="P88" s="4"/>
    </row>
    <row r="89" ht="15.75">
      <c r="P89" s="4"/>
    </row>
    <row r="90" spans="1:16" ht="15.75">
      <c r="A90" s="464"/>
      <c r="D90" s="52"/>
      <c r="P90" s="4"/>
    </row>
    <row r="91" ht="15.75">
      <c r="B91" s="465"/>
    </row>
    <row r="98" ht="15.75">
      <c r="A98" s="466"/>
    </row>
  </sheetData>
  <sheetProtection/>
  <mergeCells count="63">
    <mergeCell ref="A20:C20"/>
    <mergeCell ref="A21:C21"/>
    <mergeCell ref="A22:C22"/>
    <mergeCell ref="L56:N56"/>
    <mergeCell ref="I68:K68"/>
    <mergeCell ref="L68:N68"/>
    <mergeCell ref="E67:F67"/>
    <mergeCell ref="D68:D69"/>
    <mergeCell ref="E68:E69"/>
    <mergeCell ref="F68:H68"/>
    <mergeCell ref="I56:K56"/>
    <mergeCell ref="D56:D57"/>
    <mergeCell ref="E56:E57"/>
    <mergeCell ref="L44:N44"/>
    <mergeCell ref="E55:F55"/>
    <mergeCell ref="D44:D45"/>
    <mergeCell ref="E44:E45"/>
    <mergeCell ref="A53:C53"/>
    <mergeCell ref="A54:C54"/>
    <mergeCell ref="A46:C46"/>
    <mergeCell ref="F44:H44"/>
    <mergeCell ref="A52:C52"/>
    <mergeCell ref="I44:K44"/>
    <mergeCell ref="A25:C26"/>
    <mergeCell ref="A18:C18"/>
    <mergeCell ref="A71:C71"/>
    <mergeCell ref="A70:C70"/>
    <mergeCell ref="A68:C69"/>
    <mergeCell ref="A56:C57"/>
    <mergeCell ref="A58:C58"/>
    <mergeCell ref="A65:C65"/>
    <mergeCell ref="A60:C60"/>
    <mergeCell ref="A39:C39"/>
    <mergeCell ref="A42:C42"/>
    <mergeCell ref="A33:C33"/>
    <mergeCell ref="A34:C34"/>
    <mergeCell ref="A35:C35"/>
    <mergeCell ref="A41:C41"/>
    <mergeCell ref="A36:C36"/>
    <mergeCell ref="L6:N6"/>
    <mergeCell ref="E24:F24"/>
    <mergeCell ref="D25:D26"/>
    <mergeCell ref="E25:E26"/>
    <mergeCell ref="F25:H25"/>
    <mergeCell ref="I25:K25"/>
    <mergeCell ref="L25:N25"/>
    <mergeCell ref="A1:B1"/>
    <mergeCell ref="E4:F4"/>
    <mergeCell ref="E5:F5"/>
    <mergeCell ref="A6:C7"/>
    <mergeCell ref="D6:D7"/>
    <mergeCell ref="E6:E7"/>
    <mergeCell ref="F6:H6"/>
    <mergeCell ref="A61:C61"/>
    <mergeCell ref="I6:K6"/>
    <mergeCell ref="A62:C62"/>
    <mergeCell ref="E43:F43"/>
    <mergeCell ref="A44:C45"/>
    <mergeCell ref="A37:C37"/>
    <mergeCell ref="A38:C38"/>
    <mergeCell ref="A40:C40"/>
    <mergeCell ref="F56:H56"/>
    <mergeCell ref="A27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5"/>
  <sheetViews>
    <sheetView zoomScale="70" zoomScaleNormal="70" zoomScalePageLayoutView="0" workbookViewId="0" topLeftCell="A40">
      <selection activeCell="A76" sqref="A76:D88"/>
    </sheetView>
  </sheetViews>
  <sheetFormatPr defaultColWidth="9.140625" defaultRowHeight="15" outlineLevelRow="1" outlineLevelCol="1"/>
  <cols>
    <col min="1" max="1" width="33.28125" style="10" customWidth="1"/>
    <col min="2" max="2" width="26.28125" style="10" customWidth="1"/>
    <col min="3" max="3" width="35.140625" style="10" customWidth="1"/>
    <col min="4" max="4" width="31.28125" style="10" customWidth="1"/>
    <col min="5" max="5" width="7.421875" style="13" customWidth="1"/>
    <col min="6" max="6" width="11.00390625" style="10" customWidth="1"/>
    <col min="7" max="7" width="11.140625" style="10" customWidth="1"/>
    <col min="8" max="8" width="15.140625" style="10" customWidth="1"/>
    <col min="9" max="9" width="15.00390625" style="12" customWidth="1" outlineLevel="1"/>
    <col min="10" max="10" width="10.57421875" style="12" bestFit="1" customWidth="1" outlineLevel="1"/>
    <col min="11" max="11" width="9.8515625" style="12" customWidth="1" outlineLevel="1"/>
    <col min="12" max="12" width="7.8515625" style="12" customWidth="1" outlineLevel="1"/>
    <col min="13" max="13" width="9.421875" style="12" customWidth="1" outlineLevel="1"/>
    <col min="14" max="14" width="20.28125" style="12" customWidth="1" outlineLevel="1"/>
    <col min="15" max="15" width="16.8515625" style="10" customWidth="1"/>
    <col min="16" max="16" width="9.140625" style="10" customWidth="1"/>
    <col min="17" max="17" width="33.28125" style="10" customWidth="1"/>
    <col min="18" max="18" width="24.7109375" style="10" customWidth="1"/>
    <col min="19" max="19" width="26.140625" style="10" customWidth="1"/>
    <col min="20" max="20" width="31.28125" style="10" customWidth="1"/>
    <col min="21" max="21" width="9.140625" style="10" customWidth="1"/>
    <col min="22" max="22" width="11.140625" style="10" customWidth="1"/>
    <col min="23" max="30" width="9.140625" style="10" customWidth="1"/>
    <col min="31" max="31" width="13.28125" style="10" customWidth="1"/>
    <col min="32" max="33" width="9.140625" style="10" customWidth="1"/>
    <col min="34" max="34" width="33.28125" style="10" customWidth="1"/>
    <col min="35" max="35" width="24.7109375" style="10" customWidth="1"/>
    <col min="36" max="36" width="26.140625" style="10" customWidth="1"/>
    <col min="37" max="37" width="31.28125" style="10" customWidth="1"/>
    <col min="38" max="38" width="9.140625" style="10" customWidth="1"/>
    <col min="39" max="39" width="11.28125" style="10" customWidth="1"/>
    <col min="40" max="47" width="9.140625" style="10" customWidth="1"/>
    <col min="48" max="48" width="14.7109375" style="10" customWidth="1"/>
    <col min="49" max="50" width="9.140625" style="10" customWidth="1"/>
    <col min="51" max="51" width="33.28125" style="10" customWidth="1"/>
    <col min="52" max="52" width="24.7109375" style="10" customWidth="1"/>
    <col min="53" max="53" width="26.140625" style="10" customWidth="1"/>
    <col min="54" max="54" width="31.28125" style="10" customWidth="1"/>
    <col min="55" max="55" width="10.28125" style="10" bestFit="1" customWidth="1"/>
    <col min="56" max="56" width="11.28125" style="10" customWidth="1"/>
    <col min="57" max="64" width="9.140625" style="10" customWidth="1"/>
    <col min="65" max="65" width="13.57421875" style="10" customWidth="1"/>
    <col min="66" max="67" width="9.140625" style="10" customWidth="1"/>
    <col min="68" max="68" width="33.28125" style="10" customWidth="1"/>
    <col min="69" max="69" width="24.7109375" style="10" customWidth="1"/>
    <col min="70" max="70" width="26.140625" style="10" customWidth="1"/>
    <col min="71" max="71" width="31.28125" style="10" customWidth="1"/>
    <col min="72" max="72" width="9.140625" style="10" customWidth="1"/>
    <col min="73" max="73" width="11.28125" style="10" customWidth="1"/>
    <col min="74" max="16384" width="9.140625" style="10" customWidth="1"/>
  </cols>
  <sheetData>
    <row r="1" spans="1:11" ht="36" customHeight="1">
      <c r="A1" s="1789" t="s">
        <v>42</v>
      </c>
      <c r="B1" s="1789"/>
      <c r="C1" s="50"/>
      <c r="D1" s="51"/>
      <c r="E1" s="52"/>
      <c r="I1" s="11"/>
      <c r="J1" s="11"/>
      <c r="K1" s="11"/>
    </row>
    <row r="2" spans="1:15" ht="19.5" customHeight="1">
      <c r="A2" s="266" t="s">
        <v>45</v>
      </c>
      <c r="B2" s="267" t="e">
        <f>B57+B97+B116+B159+B183</f>
        <v>#REF!</v>
      </c>
      <c r="C2" s="267" t="e">
        <f>C57+C97+C116+C159+C183</f>
        <v>#REF!</v>
      </c>
      <c r="D2" s="268" t="str">
        <f>A57</f>
        <v>АТУ</v>
      </c>
      <c r="E2" s="21"/>
      <c r="F2" s="21"/>
      <c r="G2" s="266"/>
      <c r="H2" s="266"/>
      <c r="I2" s="269"/>
      <c r="J2" s="269"/>
      <c r="K2" s="269"/>
      <c r="L2" s="270"/>
      <c r="M2" s="270"/>
      <c r="N2" s="380"/>
      <c r="O2" s="21"/>
    </row>
    <row r="3" spans="1:15" ht="24" customHeight="1" thickBot="1">
      <c r="A3" s="271" t="s">
        <v>146</v>
      </c>
      <c r="B3" s="267" t="e">
        <f>B8+B90+B112+B124+B179</f>
        <v>#REF!</v>
      </c>
      <c r="C3" s="267" t="e">
        <f>C8+C90+C112+C124+C179</f>
        <v>#REF!</v>
      </c>
      <c r="D3" s="272" t="str">
        <f>A8</f>
        <v>ЖДУ</v>
      </c>
      <c r="E3" s="273"/>
      <c r="F3" s="274"/>
      <c r="G3" s="21"/>
      <c r="H3" s="21"/>
      <c r="I3" s="269"/>
      <c r="J3" s="269"/>
      <c r="K3" s="269"/>
      <c r="L3" s="270"/>
      <c r="M3" s="270"/>
      <c r="N3" s="270"/>
      <c r="O3" s="21"/>
    </row>
    <row r="4" spans="1:15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  <c r="G4" s="21"/>
      <c r="H4" s="364"/>
      <c r="I4" s="270"/>
      <c r="J4" s="270"/>
      <c r="K4" s="270"/>
      <c r="L4" s="270"/>
      <c r="M4" s="270"/>
      <c r="N4" s="270"/>
      <c r="O4" s="21"/>
    </row>
    <row r="5" spans="1:15" ht="69.75" customHeight="1" thickBot="1">
      <c r="A5" s="16" t="s">
        <v>32</v>
      </c>
      <c r="B5" s="58">
        <f>B8+B57</f>
        <v>343.34471600000006</v>
      </c>
      <c r="C5" s="17">
        <f>C8+C57</f>
        <v>412.0136592</v>
      </c>
      <c r="D5" s="18">
        <f>K56</f>
        <v>0</v>
      </c>
      <c r="E5" s="1341">
        <f>N56</f>
        <v>0</v>
      </c>
      <c r="F5" s="1342"/>
      <c r="G5" s="276"/>
      <c r="H5" s="277"/>
      <c r="I5" s="278"/>
      <c r="J5" s="278"/>
      <c r="K5" s="278"/>
      <c r="L5" s="278"/>
      <c r="M5" s="278"/>
      <c r="N5" s="278"/>
      <c r="O5" s="21"/>
    </row>
    <row r="6" spans="1:15" ht="18" customHeight="1" thickBot="1">
      <c r="A6" s="1790" t="s">
        <v>17</v>
      </c>
      <c r="B6" s="1344"/>
      <c r="C6" s="1345"/>
      <c r="D6" s="1349" t="s">
        <v>2</v>
      </c>
      <c r="E6" s="1349" t="s">
        <v>3</v>
      </c>
      <c r="F6" s="1360" t="s">
        <v>18</v>
      </c>
      <c r="G6" s="1355"/>
      <c r="H6" s="1361"/>
      <c r="I6" s="1354" t="s">
        <v>4</v>
      </c>
      <c r="J6" s="1355"/>
      <c r="K6" s="1361"/>
      <c r="L6" s="1354" t="s">
        <v>5</v>
      </c>
      <c r="M6" s="1355"/>
      <c r="N6" s="1355"/>
      <c r="O6" s="478" t="s">
        <v>34</v>
      </c>
    </row>
    <row r="7" spans="1:15" ht="51.75" customHeight="1" thickBot="1">
      <c r="A7" s="1346"/>
      <c r="B7" s="1347"/>
      <c r="C7" s="1348"/>
      <c r="D7" s="1350"/>
      <c r="E7" s="1350"/>
      <c r="F7" s="280" t="s">
        <v>35</v>
      </c>
      <c r="G7" s="281" t="s">
        <v>6</v>
      </c>
      <c r="H7" s="282" t="s">
        <v>7</v>
      </c>
      <c r="I7" s="283" t="s">
        <v>8</v>
      </c>
      <c r="J7" s="284" t="s">
        <v>6</v>
      </c>
      <c r="K7" s="285" t="s">
        <v>7</v>
      </c>
      <c r="L7" s="286" t="s">
        <v>8</v>
      </c>
      <c r="M7" s="287" t="s">
        <v>6</v>
      </c>
      <c r="N7" s="288" t="s">
        <v>7</v>
      </c>
      <c r="O7" s="289"/>
    </row>
    <row r="8" spans="1:53" s="21" customFormat="1" ht="18" customHeight="1" thickBot="1">
      <c r="A8" s="290" t="s">
        <v>19</v>
      </c>
      <c r="B8" s="175">
        <f>'01.2020'!B8+'02.2020'!B8+'04.2020'!B8+'06.2020'!B8+'08.2020'!B8+'10.2020'!B8+'12.2019'!B8</f>
        <v>165.174516</v>
      </c>
      <c r="C8" s="76">
        <f>G8</f>
        <v>198.2094192</v>
      </c>
      <c r="D8" s="59"/>
      <c r="E8" s="60"/>
      <c r="F8" s="61"/>
      <c r="G8" s="291">
        <f>B8*1.2</f>
        <v>198.2094192</v>
      </c>
      <c r="H8" s="292" t="s">
        <v>33</v>
      </c>
      <c r="I8" s="214"/>
      <c r="J8" s="214"/>
      <c r="K8" s="365"/>
      <c r="L8" s="214"/>
      <c r="M8" s="215"/>
      <c r="N8" s="365"/>
      <c r="O8" s="21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15" s="21" customFormat="1" ht="18" customHeight="1">
      <c r="A9" s="119" t="s">
        <v>51</v>
      </c>
      <c r="B9" s="62"/>
      <c r="C9" s="62"/>
      <c r="D9" s="616" t="s">
        <v>52</v>
      </c>
      <c r="E9" s="86" t="s">
        <v>49</v>
      </c>
      <c r="F9" s="185" t="e">
        <f>'02.2020'!F9+'04.2020'!F9+'06.2020'!#REF!+'08.2020'!#REF!+'10.2020'!F9+'12.2019'!F9</f>
        <v>#REF!</v>
      </c>
      <c r="G9" s="99">
        <f>'02.2020'!G9</f>
        <v>96</v>
      </c>
      <c r="H9" s="446" t="e">
        <f>F9*G9/1000*1.2</f>
        <v>#REF!</v>
      </c>
      <c r="I9" s="19"/>
      <c r="J9" s="22"/>
      <c r="K9" s="367"/>
      <c r="L9" s="38"/>
      <c r="M9" s="20"/>
      <c r="N9" s="368"/>
      <c r="O9" s="137"/>
    </row>
    <row r="10" spans="1:15" s="21" customFormat="1" ht="18" customHeight="1">
      <c r="A10" s="89" t="s">
        <v>58</v>
      </c>
      <c r="B10" s="62"/>
      <c r="C10" s="62"/>
      <c r="D10" s="590" t="s">
        <v>61</v>
      </c>
      <c r="E10" s="86" t="s">
        <v>9</v>
      </c>
      <c r="F10" s="185">
        <f>'02.2020'!F10</f>
        <v>6</v>
      </c>
      <c r="G10" s="100">
        <f>'02.2020'!G10</f>
        <v>90</v>
      </c>
      <c r="H10" s="446">
        <f aca="true" t="shared" si="0" ref="H10:H54">F10*G10/1000*1.2</f>
        <v>0.648</v>
      </c>
      <c r="I10" s="19"/>
      <c r="J10" s="22"/>
      <c r="K10" s="367"/>
      <c r="L10" s="38"/>
      <c r="M10" s="20"/>
      <c r="N10" s="368"/>
      <c r="O10" s="137"/>
    </row>
    <row r="11" spans="1:15" s="21" customFormat="1" ht="18" customHeight="1">
      <c r="A11" s="89" t="s">
        <v>59</v>
      </c>
      <c r="B11" s="62"/>
      <c r="C11" s="62"/>
      <c r="D11" s="617" t="s">
        <v>62</v>
      </c>
      <c r="E11" s="86" t="s">
        <v>9</v>
      </c>
      <c r="F11" s="160">
        <f>'02.2020'!F11</f>
        <v>6</v>
      </c>
      <c r="G11" s="100">
        <f>'02.2020'!G11</f>
        <v>70</v>
      </c>
      <c r="H11" s="446">
        <f t="shared" si="0"/>
        <v>0.504</v>
      </c>
      <c r="I11" s="38"/>
      <c r="J11" s="22"/>
      <c r="K11" s="367"/>
      <c r="L11" s="38"/>
      <c r="M11" s="20"/>
      <c r="N11" s="368"/>
      <c r="O11" s="137"/>
    </row>
    <row r="12" spans="1:15" s="21" customFormat="1" ht="18" customHeight="1">
      <c r="A12" s="89" t="s">
        <v>60</v>
      </c>
      <c r="B12" s="62"/>
      <c r="C12" s="62"/>
      <c r="D12" s="617"/>
      <c r="E12" s="86" t="s">
        <v>9</v>
      </c>
      <c r="F12" s="133">
        <f>'02.2020'!F12</f>
        <v>30</v>
      </c>
      <c r="G12" s="99">
        <f>'02.2020'!G12</f>
        <v>110.17</v>
      </c>
      <c r="H12" s="446">
        <f t="shared" si="0"/>
        <v>3.9661199999999996</v>
      </c>
      <c r="I12" s="19"/>
      <c r="J12" s="22"/>
      <c r="K12" s="367"/>
      <c r="L12" s="38"/>
      <c r="M12" s="20"/>
      <c r="N12" s="368"/>
      <c r="O12" s="137"/>
    </row>
    <row r="13" spans="1:15" s="21" customFormat="1" ht="18" customHeight="1">
      <c r="A13" s="381" t="s">
        <v>63</v>
      </c>
      <c r="B13" s="92"/>
      <c r="C13" s="67"/>
      <c r="D13" s="617" t="s">
        <v>64</v>
      </c>
      <c r="E13" s="86" t="s">
        <v>9</v>
      </c>
      <c r="F13" s="86">
        <f>'02.2020'!F13</f>
        <v>4</v>
      </c>
      <c r="G13" s="101">
        <f>'02.2020'!G13</f>
        <v>300</v>
      </c>
      <c r="H13" s="446">
        <f t="shared" si="0"/>
        <v>1.44</v>
      </c>
      <c r="I13" s="19"/>
      <c r="J13" s="22"/>
      <c r="K13" s="367"/>
      <c r="L13" s="38"/>
      <c r="M13" s="20"/>
      <c r="N13" s="368"/>
      <c r="O13" s="137"/>
    </row>
    <row r="14" spans="1:15" s="21" customFormat="1" ht="18" customHeight="1">
      <c r="A14" s="89" t="s">
        <v>77</v>
      </c>
      <c r="B14" s="62"/>
      <c r="C14" s="62"/>
      <c r="D14" s="590" t="s">
        <v>61</v>
      </c>
      <c r="E14" s="86" t="s">
        <v>9</v>
      </c>
      <c r="F14" s="160">
        <f>'02.2020'!F14</f>
        <v>2</v>
      </c>
      <c r="G14" s="100">
        <f>'02.2020'!G14</f>
        <v>80</v>
      </c>
      <c r="H14" s="446">
        <f t="shared" si="0"/>
        <v>0.192</v>
      </c>
      <c r="I14" s="38"/>
      <c r="J14" s="38"/>
      <c r="K14" s="367"/>
      <c r="L14" s="38"/>
      <c r="M14" s="23"/>
      <c r="N14" s="367"/>
      <c r="O14" s="137"/>
    </row>
    <row r="15" spans="1:15" s="21" customFormat="1" ht="18" customHeight="1">
      <c r="A15" s="66" t="s">
        <v>78</v>
      </c>
      <c r="B15" s="85"/>
      <c r="C15" s="102"/>
      <c r="D15" s="616" t="s">
        <v>79</v>
      </c>
      <c r="E15" s="86" t="s">
        <v>9</v>
      </c>
      <c r="F15" s="86">
        <f>'02.2020'!F15</f>
        <v>2</v>
      </c>
      <c r="G15" s="69">
        <f>'02.2020'!G15</f>
        <v>50</v>
      </c>
      <c r="H15" s="446">
        <f t="shared" si="0"/>
        <v>0.12</v>
      </c>
      <c r="I15" s="38"/>
      <c r="J15" s="38"/>
      <c r="K15" s="367"/>
      <c r="L15" s="38"/>
      <c r="M15" s="23"/>
      <c r="N15" s="367"/>
      <c r="O15" s="137"/>
    </row>
    <row r="16" spans="1:15" s="21" customFormat="1" ht="18" customHeight="1">
      <c r="A16" s="89" t="s">
        <v>95</v>
      </c>
      <c r="B16" s="62"/>
      <c r="C16" s="62"/>
      <c r="D16" s="616" t="s">
        <v>64</v>
      </c>
      <c r="E16" s="86" t="s">
        <v>29</v>
      </c>
      <c r="F16" s="160">
        <f>'04.2020'!F10</f>
        <v>10</v>
      </c>
      <c r="G16" s="103">
        <f>'04.2020'!G10</f>
        <v>100</v>
      </c>
      <c r="H16" s="446">
        <f t="shared" si="0"/>
        <v>1.2</v>
      </c>
      <c r="I16" s="38"/>
      <c r="J16" s="38"/>
      <c r="K16" s="367"/>
      <c r="L16" s="38"/>
      <c r="M16" s="23"/>
      <c r="N16" s="367"/>
      <c r="O16" s="137"/>
    </row>
    <row r="17" spans="1:15" s="21" customFormat="1" ht="18" customHeight="1">
      <c r="A17" s="89" t="s">
        <v>96</v>
      </c>
      <c r="B17" s="62"/>
      <c r="C17" s="62"/>
      <c r="D17" s="616" t="s">
        <v>64</v>
      </c>
      <c r="E17" s="86" t="s">
        <v>29</v>
      </c>
      <c r="F17" s="160">
        <f>'04.2020'!F11</f>
        <v>10</v>
      </c>
      <c r="G17" s="65">
        <f>'04.2020'!G11</f>
        <v>100</v>
      </c>
      <c r="H17" s="446">
        <f t="shared" si="0"/>
        <v>1.2</v>
      </c>
      <c r="I17" s="38"/>
      <c r="J17" s="38"/>
      <c r="K17" s="367"/>
      <c r="L17" s="38"/>
      <c r="M17" s="23"/>
      <c r="N17" s="367"/>
      <c r="O17" s="137"/>
    </row>
    <row r="18" spans="1:15" s="21" customFormat="1" ht="18" customHeight="1">
      <c r="A18" s="89" t="s">
        <v>97</v>
      </c>
      <c r="B18" s="62"/>
      <c r="C18" s="62"/>
      <c r="D18" s="616" t="s">
        <v>64</v>
      </c>
      <c r="E18" s="86" t="s">
        <v>29</v>
      </c>
      <c r="F18" s="160">
        <f>'04.2020'!F12</f>
        <v>10</v>
      </c>
      <c r="G18" s="65">
        <f>'04.2020'!G11</f>
        <v>100</v>
      </c>
      <c r="H18" s="446">
        <f t="shared" si="0"/>
        <v>1.2</v>
      </c>
      <c r="I18" s="38"/>
      <c r="J18" s="38"/>
      <c r="K18" s="367"/>
      <c r="L18" s="38"/>
      <c r="M18" s="23"/>
      <c r="N18" s="367"/>
      <c r="O18" s="137"/>
    </row>
    <row r="19" spans="1:15" s="21" customFormat="1" ht="18" customHeight="1">
      <c r="A19" s="89" t="s">
        <v>98</v>
      </c>
      <c r="B19" s="62"/>
      <c r="C19" s="62"/>
      <c r="D19" s="616" t="s">
        <v>64</v>
      </c>
      <c r="E19" s="86" t="s">
        <v>29</v>
      </c>
      <c r="F19" s="160">
        <f>'04.2020'!F13</f>
        <v>10</v>
      </c>
      <c r="G19" s="65">
        <f>'04.2020'!G13</f>
        <v>100</v>
      </c>
      <c r="H19" s="446">
        <f t="shared" si="0"/>
        <v>1.2</v>
      </c>
      <c r="I19" s="38"/>
      <c r="J19" s="38"/>
      <c r="K19" s="367"/>
      <c r="L19" s="38"/>
      <c r="M19" s="23"/>
      <c r="N19" s="367"/>
      <c r="O19" s="137"/>
    </row>
    <row r="20" spans="1:15" s="21" customFormat="1" ht="18" customHeight="1">
      <c r="A20" s="66" t="s">
        <v>99</v>
      </c>
      <c r="B20" s="67"/>
      <c r="C20" s="67"/>
      <c r="D20" s="617" t="s">
        <v>100</v>
      </c>
      <c r="E20" s="86" t="s">
        <v>9</v>
      </c>
      <c r="F20" s="86">
        <f>'04.2020'!F14</f>
        <v>7</v>
      </c>
      <c r="G20" s="68">
        <f>'04.2020'!G14</f>
        <v>40</v>
      </c>
      <c r="H20" s="446">
        <f t="shared" si="0"/>
        <v>0.336</v>
      </c>
      <c r="I20" s="38"/>
      <c r="J20" s="38"/>
      <c r="K20" s="367"/>
      <c r="L20" s="38"/>
      <c r="M20" s="23"/>
      <c r="N20" s="367"/>
      <c r="O20" s="137"/>
    </row>
    <row r="21" spans="1:53" s="21" customFormat="1" ht="18" customHeight="1">
      <c r="A21" s="421" t="s">
        <v>101</v>
      </c>
      <c r="B21" s="85"/>
      <c r="C21" s="102"/>
      <c r="D21" s="616" t="s">
        <v>100</v>
      </c>
      <c r="E21" s="86" t="s">
        <v>9</v>
      </c>
      <c r="F21" s="184">
        <f>'04.2020'!F15</f>
        <v>6</v>
      </c>
      <c r="G21" s="446">
        <f>'04.2020'!G15</f>
        <v>43.3</v>
      </c>
      <c r="H21" s="446">
        <f t="shared" si="0"/>
        <v>0.31176</v>
      </c>
      <c r="I21" s="19"/>
      <c r="J21" s="22"/>
      <c r="K21" s="367"/>
      <c r="L21" s="38"/>
      <c r="M21" s="20"/>
      <c r="N21" s="368"/>
      <c r="O21" s="13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21" customFormat="1" ht="18" customHeight="1">
      <c r="A22" s="119" t="s">
        <v>104</v>
      </c>
      <c r="B22" s="70"/>
      <c r="C22" s="62"/>
      <c r="D22" s="616" t="s">
        <v>105</v>
      </c>
      <c r="E22" s="86" t="s">
        <v>9</v>
      </c>
      <c r="F22" s="184">
        <f>'04.2020'!F16</f>
        <v>2</v>
      </c>
      <c r="G22" s="105">
        <f>'04.2020'!G16</f>
        <v>100</v>
      </c>
      <c r="H22" s="446">
        <f t="shared" si="0"/>
        <v>0.24</v>
      </c>
      <c r="I22" s="19"/>
      <c r="J22" s="22"/>
      <c r="K22" s="367"/>
      <c r="L22" s="38"/>
      <c r="M22" s="20"/>
      <c r="N22" s="368"/>
      <c r="O22" s="13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21" customFormat="1" ht="18" customHeight="1">
      <c r="A23" s="119" t="s">
        <v>234</v>
      </c>
      <c r="B23" s="70"/>
      <c r="C23" s="70"/>
      <c r="D23" s="616"/>
      <c r="E23" s="86" t="s">
        <v>10</v>
      </c>
      <c r="F23" s="160">
        <f>'06.2020'!F9</f>
        <v>40</v>
      </c>
      <c r="G23" s="100">
        <f>'06.2020'!G9</f>
        <v>950</v>
      </c>
      <c r="H23" s="107">
        <f t="shared" si="0"/>
        <v>45.6</v>
      </c>
      <c r="I23" s="19"/>
      <c r="J23" s="22"/>
      <c r="K23" s="367"/>
      <c r="L23" s="38"/>
      <c r="M23" s="20"/>
      <c r="N23" s="368"/>
      <c r="O23" s="137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21" customFormat="1" ht="18" customHeight="1">
      <c r="A24" s="1503" t="s">
        <v>210</v>
      </c>
      <c r="B24" s="1504"/>
      <c r="C24" s="1505"/>
      <c r="D24" s="564" t="s">
        <v>211</v>
      </c>
      <c r="E24" s="63" t="s">
        <v>9</v>
      </c>
      <c r="F24" s="133">
        <f>'04.2020'!F17+'06.2020'!F17</f>
        <v>3.5345</v>
      </c>
      <c r="G24" s="99">
        <f>'04.2020'!G17</f>
        <v>1020</v>
      </c>
      <c r="H24" s="446">
        <f t="shared" si="0"/>
        <v>4.3262279999999995</v>
      </c>
      <c r="I24" s="19"/>
      <c r="J24" s="22"/>
      <c r="K24" s="367"/>
      <c r="L24" s="38"/>
      <c r="M24" s="20"/>
      <c r="N24" s="368"/>
      <c r="O24" s="137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21" customFormat="1" ht="18" customHeight="1">
      <c r="A25" s="1503" t="s">
        <v>212</v>
      </c>
      <c r="B25" s="1504"/>
      <c r="C25" s="1505"/>
      <c r="D25" s="564" t="s">
        <v>213</v>
      </c>
      <c r="E25" s="63" t="s">
        <v>9</v>
      </c>
      <c r="F25" s="133">
        <f>'04.2020'!F18</f>
        <v>2</v>
      </c>
      <c r="G25" s="99">
        <f>'04.2020'!G18</f>
        <v>1020</v>
      </c>
      <c r="H25" s="446">
        <f t="shared" si="0"/>
        <v>2.448</v>
      </c>
      <c r="I25" s="19"/>
      <c r="J25" s="22"/>
      <c r="K25" s="367"/>
      <c r="L25" s="38"/>
      <c r="M25" s="20"/>
      <c r="N25" s="368"/>
      <c r="O25" s="137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21" customFormat="1" ht="18" customHeight="1">
      <c r="A26" s="1501" t="s">
        <v>228</v>
      </c>
      <c r="B26" s="1502"/>
      <c r="C26" s="1809"/>
      <c r="D26" s="656" t="s">
        <v>229</v>
      </c>
      <c r="E26" s="63" t="s">
        <v>9</v>
      </c>
      <c r="F26" s="133">
        <f>'04.2020'!F19</f>
        <v>1</v>
      </c>
      <c r="G26" s="99">
        <f>'04.2020'!G19</f>
        <v>2000</v>
      </c>
      <c r="H26" s="446">
        <f t="shared" si="0"/>
        <v>2.4</v>
      </c>
      <c r="I26" s="19"/>
      <c r="J26" s="22"/>
      <c r="K26" s="367"/>
      <c r="L26" s="38"/>
      <c r="M26" s="20"/>
      <c r="N26" s="368"/>
      <c r="O26" s="13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21" customFormat="1" ht="18" customHeight="1">
      <c r="A27" s="89" t="s">
        <v>214</v>
      </c>
      <c r="B27" s="62"/>
      <c r="C27" s="62"/>
      <c r="D27" s="616" t="s">
        <v>53</v>
      </c>
      <c r="E27" s="63" t="s">
        <v>9</v>
      </c>
      <c r="F27" s="133">
        <f>'04.2020'!F20</f>
        <v>6</v>
      </c>
      <c r="G27" s="99">
        <f>'04.2020'!G20</f>
        <v>1000</v>
      </c>
      <c r="H27" s="446">
        <f t="shared" si="0"/>
        <v>7.199999999999999</v>
      </c>
      <c r="I27" s="19"/>
      <c r="J27" s="22"/>
      <c r="K27" s="367"/>
      <c r="L27" s="38"/>
      <c r="M27" s="20"/>
      <c r="N27" s="368"/>
      <c r="O27" s="13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21" customFormat="1" ht="18" customHeight="1">
      <c r="A28" s="89" t="s">
        <v>106</v>
      </c>
      <c r="B28" s="62"/>
      <c r="C28" s="62"/>
      <c r="D28" s="616" t="s">
        <v>107</v>
      </c>
      <c r="E28" s="86" t="s">
        <v>9</v>
      </c>
      <c r="F28" s="185" t="e">
        <f>'06.2020'!#REF!</f>
        <v>#REF!</v>
      </c>
      <c r="G28" s="65" t="e">
        <f>'06.2020'!#REF!</f>
        <v>#REF!</v>
      </c>
      <c r="H28" s="446" t="e">
        <f t="shared" si="0"/>
        <v>#REF!</v>
      </c>
      <c r="I28" s="19"/>
      <c r="J28" s="22"/>
      <c r="K28" s="367"/>
      <c r="L28" s="38"/>
      <c r="M28" s="20"/>
      <c r="N28" s="368"/>
      <c r="O28" s="13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21" customFormat="1" ht="18" customHeight="1">
      <c r="A29" s="70" t="s">
        <v>221</v>
      </c>
      <c r="B29" s="70"/>
      <c r="C29" s="62"/>
      <c r="D29" s="616" t="s">
        <v>93</v>
      </c>
      <c r="E29" s="86" t="s">
        <v>9</v>
      </c>
      <c r="F29" s="185">
        <f>'08.2020'!F9</f>
        <v>10</v>
      </c>
      <c r="G29" s="107">
        <f>'08.2020'!G9</f>
        <v>162.38</v>
      </c>
      <c r="H29" s="446">
        <f t="shared" si="0"/>
        <v>1.9485599999999998</v>
      </c>
      <c r="I29" s="19"/>
      <c r="J29" s="22"/>
      <c r="K29" s="367"/>
      <c r="L29" s="38"/>
      <c r="M29" s="20"/>
      <c r="N29" s="368"/>
      <c r="O29" s="13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21" customFormat="1" ht="18" customHeight="1">
      <c r="A30" s="62" t="s">
        <v>91</v>
      </c>
      <c r="B30" s="62"/>
      <c r="C30" s="62"/>
      <c r="D30" s="617" t="s">
        <v>92</v>
      </c>
      <c r="E30" s="86" t="s">
        <v>9</v>
      </c>
      <c r="F30" s="71">
        <f>'08.2020'!F10</f>
        <v>2</v>
      </c>
      <c r="G30" s="99">
        <f>'08.2020'!G10</f>
        <v>1000</v>
      </c>
      <c r="H30" s="446">
        <f t="shared" si="0"/>
        <v>2.4</v>
      </c>
      <c r="I30" s="19"/>
      <c r="J30" s="22"/>
      <c r="K30" s="367"/>
      <c r="L30" s="38"/>
      <c r="M30" s="20"/>
      <c r="N30" s="368"/>
      <c r="O30" s="13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21" customFormat="1" ht="18" customHeight="1">
      <c r="A31" s="89" t="s">
        <v>89</v>
      </c>
      <c r="B31" s="62"/>
      <c r="C31" s="62"/>
      <c r="D31" s="590" t="s">
        <v>90</v>
      </c>
      <c r="E31" s="86" t="s">
        <v>49</v>
      </c>
      <c r="F31" s="160">
        <f>'08.2020'!F11</f>
        <v>2</v>
      </c>
      <c r="G31" s="100">
        <f>'08.2020'!G11</f>
        <v>650</v>
      </c>
      <c r="H31" s="446">
        <f t="shared" si="0"/>
        <v>1.56</v>
      </c>
      <c r="I31" s="19"/>
      <c r="J31" s="22"/>
      <c r="K31" s="367"/>
      <c r="L31" s="38"/>
      <c r="M31" s="20"/>
      <c r="N31" s="368"/>
      <c r="O31" s="13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21" customFormat="1" ht="18" customHeight="1">
      <c r="A32" s="98" t="s">
        <v>80</v>
      </c>
      <c r="B32" s="70"/>
      <c r="C32" s="62"/>
      <c r="D32" s="616" t="s">
        <v>83</v>
      </c>
      <c r="E32" s="86" t="s">
        <v>9</v>
      </c>
      <c r="F32" s="86">
        <f>'08.2020'!F12</f>
        <v>1</v>
      </c>
      <c r="G32" s="69">
        <f>'08.2020'!G12</f>
        <v>800</v>
      </c>
      <c r="H32" s="446">
        <f t="shared" si="0"/>
        <v>0.96</v>
      </c>
      <c r="I32" s="19"/>
      <c r="J32" s="22"/>
      <c r="K32" s="367"/>
      <c r="L32" s="38"/>
      <c r="M32" s="20"/>
      <c r="N32" s="368"/>
      <c r="O32" s="13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21" customFormat="1" ht="18" customHeight="1">
      <c r="A33" s="70" t="s">
        <v>81</v>
      </c>
      <c r="B33" s="70"/>
      <c r="C33" s="62"/>
      <c r="D33" s="616" t="s">
        <v>82</v>
      </c>
      <c r="E33" s="86" t="s">
        <v>9</v>
      </c>
      <c r="F33" s="184">
        <f>'08.2020'!F13</f>
        <v>1</v>
      </c>
      <c r="G33" s="87">
        <f>'08.2020'!G13</f>
        <v>830</v>
      </c>
      <c r="H33" s="446">
        <f t="shared" si="0"/>
        <v>0.9959999999999999</v>
      </c>
      <c r="I33" s="19"/>
      <c r="J33" s="22"/>
      <c r="K33" s="367"/>
      <c r="L33" s="38"/>
      <c r="M33" s="20"/>
      <c r="N33" s="368"/>
      <c r="O33" s="13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21" customFormat="1" ht="18" customHeight="1">
      <c r="A34" s="89" t="s">
        <v>254</v>
      </c>
      <c r="B34" s="62"/>
      <c r="C34" s="62"/>
      <c r="D34" s="617" t="s">
        <v>84</v>
      </c>
      <c r="E34" s="86" t="s">
        <v>9</v>
      </c>
      <c r="F34" s="160">
        <f>'08.2020'!F14</f>
        <v>0</v>
      </c>
      <c r="G34" s="100">
        <f>'08.2020'!G14</f>
        <v>0</v>
      </c>
      <c r="H34" s="446">
        <f t="shared" si="0"/>
        <v>0</v>
      </c>
      <c r="I34" s="19"/>
      <c r="J34" s="22"/>
      <c r="K34" s="367"/>
      <c r="L34" s="38"/>
      <c r="M34" s="20"/>
      <c r="N34" s="368"/>
      <c r="O34" s="13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s="21" customFormat="1" ht="18" customHeight="1">
      <c r="A35" s="89" t="s">
        <v>65</v>
      </c>
      <c r="B35" s="62"/>
      <c r="C35" s="62"/>
      <c r="D35" s="617" t="s">
        <v>66</v>
      </c>
      <c r="E35" s="86" t="s">
        <v>9</v>
      </c>
      <c r="F35" s="160">
        <f>'08.2020'!F15</f>
        <v>0</v>
      </c>
      <c r="G35" s="65">
        <f>'08.2020'!G15</f>
        <v>0</v>
      </c>
      <c r="H35" s="446">
        <f t="shared" si="0"/>
        <v>0</v>
      </c>
      <c r="I35" s="19"/>
      <c r="J35" s="22"/>
      <c r="K35" s="367"/>
      <c r="L35" s="38"/>
      <c r="M35" s="20"/>
      <c r="N35" s="368"/>
      <c r="O35" s="13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s="21" customFormat="1" ht="18" customHeight="1">
      <c r="A36" s="66" t="s">
        <v>67</v>
      </c>
      <c r="B36" s="70"/>
      <c r="C36" s="62"/>
      <c r="D36" s="616" t="s">
        <v>68</v>
      </c>
      <c r="E36" s="86" t="s">
        <v>9</v>
      </c>
      <c r="F36" s="86">
        <f>'08.2020'!F16</f>
        <v>0</v>
      </c>
      <c r="G36" s="69">
        <f>'08.2020'!G16</f>
        <v>0</v>
      </c>
      <c r="H36" s="446">
        <f t="shared" si="0"/>
        <v>0</v>
      </c>
      <c r="I36" s="19"/>
      <c r="J36" s="22"/>
      <c r="K36" s="367"/>
      <c r="L36" s="38"/>
      <c r="M36" s="20"/>
      <c r="N36" s="368"/>
      <c r="O36" s="13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21" customFormat="1" ht="18" customHeight="1">
      <c r="A37" s="445" t="s">
        <v>75</v>
      </c>
      <c r="B37" s="196"/>
      <c r="C37" s="196"/>
      <c r="D37" s="616" t="s">
        <v>76</v>
      </c>
      <c r="E37" s="86" t="s">
        <v>9</v>
      </c>
      <c r="F37" s="184">
        <f>'08.2020'!F17</f>
        <v>0</v>
      </c>
      <c r="G37" s="87">
        <f>'08.2020'!G17</f>
        <v>0</v>
      </c>
      <c r="H37" s="446">
        <f t="shared" si="0"/>
        <v>0</v>
      </c>
      <c r="I37" s="19"/>
      <c r="J37" s="22"/>
      <c r="K37" s="367"/>
      <c r="L37" s="38"/>
      <c r="M37" s="20"/>
      <c r="N37" s="368"/>
      <c r="O37" s="1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s="21" customFormat="1" ht="18" customHeight="1">
      <c r="A38" s="62" t="s">
        <v>108</v>
      </c>
      <c r="B38" s="62"/>
      <c r="C38" s="660"/>
      <c r="D38" s="657" t="s">
        <v>109</v>
      </c>
      <c r="E38" s="86" t="s">
        <v>29</v>
      </c>
      <c r="F38" s="184">
        <f>'10.2020'!F10</f>
        <v>6.255</v>
      </c>
      <c r="G38" s="69">
        <f>'10.2020'!G10</f>
        <v>115</v>
      </c>
      <c r="H38" s="446">
        <f t="shared" si="0"/>
        <v>0.8631899999999998</v>
      </c>
      <c r="I38" s="19"/>
      <c r="J38" s="22"/>
      <c r="K38" s="367"/>
      <c r="L38" s="38"/>
      <c r="M38" s="20"/>
      <c r="N38" s="368"/>
      <c r="O38" s="137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s="21" customFormat="1" ht="18" customHeight="1">
      <c r="A39" s="70" t="s">
        <v>110</v>
      </c>
      <c r="B39" s="70"/>
      <c r="C39" s="660"/>
      <c r="D39" s="657" t="s">
        <v>109</v>
      </c>
      <c r="E39" s="86" t="s">
        <v>29</v>
      </c>
      <c r="F39" s="86">
        <f>'10.2020'!F11</f>
        <v>7</v>
      </c>
      <c r="G39" s="87">
        <f>'10.2020'!G11</f>
        <v>95</v>
      </c>
      <c r="H39" s="446">
        <f t="shared" si="0"/>
        <v>0.798</v>
      </c>
      <c r="I39" s="19"/>
      <c r="J39" s="22"/>
      <c r="K39" s="367"/>
      <c r="L39" s="38"/>
      <c r="M39" s="20"/>
      <c r="N39" s="368"/>
      <c r="O39" s="137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s="21" customFormat="1" ht="18" customHeight="1">
      <c r="A40" s="70" t="s">
        <v>111</v>
      </c>
      <c r="B40" s="70"/>
      <c r="C40" s="660"/>
      <c r="D40" s="657" t="s">
        <v>109</v>
      </c>
      <c r="E40" s="86" t="s">
        <v>29</v>
      </c>
      <c r="F40" s="184">
        <f>'10.2020'!F12</f>
        <v>7</v>
      </c>
      <c r="G40" s="105">
        <f>'10.2020'!G12</f>
        <v>86.3</v>
      </c>
      <c r="H40" s="446">
        <f t="shared" si="0"/>
        <v>0.7249199999999999</v>
      </c>
      <c r="I40" s="19"/>
      <c r="J40" s="22"/>
      <c r="K40" s="367"/>
      <c r="L40" s="38"/>
      <c r="M40" s="20"/>
      <c r="N40" s="368"/>
      <c r="O40" s="13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s="21" customFormat="1" ht="18" customHeight="1">
      <c r="A41" s="70" t="s">
        <v>112</v>
      </c>
      <c r="B41" s="70"/>
      <c r="C41" s="660"/>
      <c r="D41" s="657" t="s">
        <v>113</v>
      </c>
      <c r="E41" s="86" t="s">
        <v>114</v>
      </c>
      <c r="F41" s="133">
        <f>'10.2020'!F13</f>
        <v>40</v>
      </c>
      <c r="G41" s="105">
        <f>'10.2020'!G13</f>
        <v>159.3</v>
      </c>
      <c r="H41" s="446">
        <f t="shared" si="0"/>
        <v>7.6464</v>
      </c>
      <c r="I41" s="19"/>
      <c r="J41" s="22"/>
      <c r="K41" s="367"/>
      <c r="L41" s="38"/>
      <c r="M41" s="20"/>
      <c r="N41" s="368"/>
      <c r="O41" s="13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s="21" customFormat="1" ht="18" customHeight="1">
      <c r="A42" s="89" t="s">
        <v>118</v>
      </c>
      <c r="B42" s="62"/>
      <c r="C42" s="660"/>
      <c r="D42" s="658" t="s">
        <v>94</v>
      </c>
      <c r="E42" s="86" t="s">
        <v>9</v>
      </c>
      <c r="F42" s="160">
        <f>'10.2020'!F14</f>
        <v>1</v>
      </c>
      <c r="G42" s="100">
        <f>'10.2020'!G14</f>
        <v>1700</v>
      </c>
      <c r="H42" s="446">
        <f t="shared" si="0"/>
        <v>2.04</v>
      </c>
      <c r="I42" s="19"/>
      <c r="J42" s="22"/>
      <c r="K42" s="367"/>
      <c r="L42" s="38"/>
      <c r="M42" s="20"/>
      <c r="N42" s="368"/>
      <c r="O42" s="13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s="21" customFormat="1" ht="18" customHeight="1">
      <c r="A43" s="70" t="s">
        <v>116</v>
      </c>
      <c r="B43" s="70"/>
      <c r="C43" s="660"/>
      <c r="D43" s="657" t="s">
        <v>115</v>
      </c>
      <c r="E43" s="86" t="s">
        <v>9</v>
      </c>
      <c r="F43" s="160">
        <f>'10.2020'!F15</f>
        <v>5</v>
      </c>
      <c r="G43" s="69">
        <f>'10.2020'!G15</f>
        <v>120</v>
      </c>
      <c r="H43" s="446">
        <f t="shared" si="0"/>
        <v>0.72</v>
      </c>
      <c r="I43" s="19"/>
      <c r="J43" s="22"/>
      <c r="K43" s="367"/>
      <c r="L43" s="38"/>
      <c r="M43" s="20"/>
      <c r="N43" s="368"/>
      <c r="O43" s="137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s="21" customFormat="1" ht="18" customHeight="1">
      <c r="A44" s="89" t="s">
        <v>119</v>
      </c>
      <c r="B44" s="62"/>
      <c r="C44" s="660"/>
      <c r="D44" s="659" t="s">
        <v>120</v>
      </c>
      <c r="E44" s="86" t="s">
        <v>9</v>
      </c>
      <c r="F44" s="160">
        <f>'12.2019'!F10</f>
        <v>10</v>
      </c>
      <c r="G44" s="100">
        <f>'12.2019'!G10</f>
        <v>130</v>
      </c>
      <c r="H44" s="446">
        <f t="shared" si="0"/>
        <v>1.56</v>
      </c>
      <c r="I44" s="19"/>
      <c r="J44" s="22"/>
      <c r="K44" s="367"/>
      <c r="L44" s="38"/>
      <c r="M44" s="20"/>
      <c r="N44" s="368"/>
      <c r="O44" s="13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21" customFormat="1" ht="18" customHeight="1">
      <c r="A45" s="62" t="s">
        <v>121</v>
      </c>
      <c r="B45" s="62"/>
      <c r="C45" s="660"/>
      <c r="D45" s="659" t="s">
        <v>122</v>
      </c>
      <c r="E45" s="86" t="s">
        <v>9</v>
      </c>
      <c r="F45" s="71">
        <f>'12.2019'!F11</f>
        <v>12</v>
      </c>
      <c r="G45" s="99">
        <f>'12.2019'!G11</f>
        <v>119.9</v>
      </c>
      <c r="H45" s="446">
        <f t="shared" si="0"/>
        <v>1.72656</v>
      </c>
      <c r="I45" s="19"/>
      <c r="J45" s="22"/>
      <c r="K45" s="367"/>
      <c r="L45" s="38"/>
      <c r="M45" s="20"/>
      <c r="N45" s="368"/>
      <c r="O45" s="137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s="21" customFormat="1" ht="18" customHeight="1">
      <c r="A46" s="66" t="s">
        <v>123</v>
      </c>
      <c r="B46" s="85"/>
      <c r="C46" s="661"/>
      <c r="D46" s="657" t="s">
        <v>124</v>
      </c>
      <c r="E46" s="86" t="s">
        <v>29</v>
      </c>
      <c r="F46" s="86">
        <f>'12.2019'!F12</f>
        <v>25</v>
      </c>
      <c r="G46" s="69">
        <f>'12.2019'!G12</f>
        <v>200</v>
      </c>
      <c r="H46" s="446">
        <f t="shared" si="0"/>
        <v>6</v>
      </c>
      <c r="I46" s="19"/>
      <c r="J46" s="22"/>
      <c r="K46" s="367"/>
      <c r="L46" s="38"/>
      <c r="M46" s="20"/>
      <c r="N46" s="368"/>
      <c r="O46" s="137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21" customFormat="1" ht="18" customHeight="1">
      <c r="A47" s="66" t="s">
        <v>125</v>
      </c>
      <c r="B47" s="70"/>
      <c r="C47" s="660"/>
      <c r="D47" s="657" t="s">
        <v>124</v>
      </c>
      <c r="E47" s="86" t="s">
        <v>29</v>
      </c>
      <c r="F47" s="86">
        <f>'12.2019'!F13</f>
        <v>25</v>
      </c>
      <c r="G47" s="69">
        <f>'12.2019'!G13</f>
        <v>200</v>
      </c>
      <c r="H47" s="446">
        <f t="shared" si="0"/>
        <v>6</v>
      </c>
      <c r="I47" s="19"/>
      <c r="J47" s="22"/>
      <c r="K47" s="367"/>
      <c r="L47" s="38"/>
      <c r="M47" s="20"/>
      <c r="N47" s="368"/>
      <c r="O47" s="1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s="21" customFormat="1" ht="18" customHeight="1">
      <c r="A48" s="90" t="s">
        <v>126</v>
      </c>
      <c r="B48" s="85"/>
      <c r="C48" s="661"/>
      <c r="D48" s="657" t="s">
        <v>54</v>
      </c>
      <c r="E48" s="86" t="s">
        <v>9</v>
      </c>
      <c r="F48" s="185">
        <f>'12.2019'!F14</f>
        <v>16.79</v>
      </c>
      <c r="G48" s="69">
        <f>'12.2019'!G14</f>
        <v>178</v>
      </c>
      <c r="H48" s="446">
        <f t="shared" si="0"/>
        <v>3.586344</v>
      </c>
      <c r="I48" s="19"/>
      <c r="J48" s="22"/>
      <c r="K48" s="367"/>
      <c r="L48" s="38"/>
      <c r="M48" s="20"/>
      <c r="N48" s="368"/>
      <c r="O48" s="137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s="21" customFormat="1" ht="18" customHeight="1">
      <c r="A49" s="66" t="s">
        <v>85</v>
      </c>
      <c r="B49" s="85"/>
      <c r="C49" s="661"/>
      <c r="D49" s="657" t="s">
        <v>86</v>
      </c>
      <c r="E49" s="86" t="s">
        <v>9</v>
      </c>
      <c r="F49" s="86">
        <f>'12.2019'!F15</f>
        <v>10</v>
      </c>
      <c r="G49" s="107">
        <f>'12.2019'!G15</f>
        <v>251.4</v>
      </c>
      <c r="H49" s="446">
        <f t="shared" si="0"/>
        <v>3.0167999999999995</v>
      </c>
      <c r="I49" s="19"/>
      <c r="J49" s="22"/>
      <c r="K49" s="367"/>
      <c r="L49" s="38"/>
      <c r="M49" s="20"/>
      <c r="N49" s="368"/>
      <c r="O49" s="13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s="21" customFormat="1" ht="18" customHeight="1">
      <c r="A50" s="66" t="s">
        <v>87</v>
      </c>
      <c r="B50" s="70"/>
      <c r="C50" s="660"/>
      <c r="D50" s="657" t="s">
        <v>88</v>
      </c>
      <c r="E50" s="86" t="s">
        <v>9</v>
      </c>
      <c r="F50" s="86">
        <f>'12.2019'!F16</f>
        <v>5</v>
      </c>
      <c r="G50" s="107">
        <f>'12.2019'!G16</f>
        <v>170</v>
      </c>
      <c r="H50" s="446">
        <f t="shared" si="0"/>
        <v>1.02</v>
      </c>
      <c r="I50" s="38"/>
      <c r="J50" s="38"/>
      <c r="K50" s="367"/>
      <c r="L50" s="38"/>
      <c r="M50" s="23"/>
      <c r="N50" s="367"/>
      <c r="O50" s="137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s="21" customFormat="1" ht="18" customHeight="1">
      <c r="A51" s="121" t="s">
        <v>230</v>
      </c>
      <c r="B51" s="588"/>
      <c r="C51" s="662"/>
      <c r="D51" s="657" t="s">
        <v>53</v>
      </c>
      <c r="E51" s="86" t="s">
        <v>9</v>
      </c>
      <c r="F51" s="160" t="e">
        <f>'06.2020'!#REF!</f>
        <v>#REF!</v>
      </c>
      <c r="G51" s="446" t="e">
        <f>'06.2020'!#REF!</f>
        <v>#REF!</v>
      </c>
      <c r="H51" s="446" t="e">
        <f t="shared" si="0"/>
        <v>#REF!</v>
      </c>
      <c r="I51" s="38"/>
      <c r="J51" s="38"/>
      <c r="K51" s="367"/>
      <c r="L51" s="38"/>
      <c r="M51" s="23"/>
      <c r="N51" s="367"/>
      <c r="O51" s="137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s="21" customFormat="1" ht="18" customHeight="1">
      <c r="A52" s="119" t="s">
        <v>223</v>
      </c>
      <c r="B52" s="70"/>
      <c r="C52" s="660"/>
      <c r="D52" s="657" t="s">
        <v>222</v>
      </c>
      <c r="E52" s="86" t="s">
        <v>9</v>
      </c>
      <c r="F52" s="71">
        <f>'06.2020'!F11</f>
        <v>1</v>
      </c>
      <c r="G52" s="87">
        <f>'06.2020'!G11</f>
        <v>600</v>
      </c>
      <c r="H52" s="446">
        <f t="shared" si="0"/>
        <v>0.72</v>
      </c>
      <c r="I52" s="38"/>
      <c r="J52" s="38"/>
      <c r="K52" s="367"/>
      <c r="L52" s="38"/>
      <c r="M52" s="23"/>
      <c r="N52" s="367"/>
      <c r="O52" s="137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s="21" customFormat="1" ht="18" customHeight="1">
      <c r="A53" s="119" t="s">
        <v>224</v>
      </c>
      <c r="B53" s="70"/>
      <c r="C53" s="660"/>
      <c r="D53" s="657" t="s">
        <v>222</v>
      </c>
      <c r="E53" s="86" t="s">
        <v>9</v>
      </c>
      <c r="F53" s="71">
        <f>'06.2020'!F12</f>
        <v>1</v>
      </c>
      <c r="G53" s="87">
        <f>'06.2020'!G12</f>
        <v>600</v>
      </c>
      <c r="H53" s="446">
        <f t="shared" si="0"/>
        <v>0.72</v>
      </c>
      <c r="I53" s="38"/>
      <c r="J53" s="38"/>
      <c r="K53" s="367"/>
      <c r="L53" s="38"/>
      <c r="M53" s="23"/>
      <c r="N53" s="367"/>
      <c r="O53" s="137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s="21" customFormat="1" ht="18" customHeight="1">
      <c r="A54" s="121" t="s">
        <v>225</v>
      </c>
      <c r="B54" s="70"/>
      <c r="C54" s="660"/>
      <c r="D54" s="657" t="s">
        <v>222</v>
      </c>
      <c r="E54" s="86" t="s">
        <v>9</v>
      </c>
      <c r="F54" s="71">
        <f>'06.2020'!F13</f>
        <v>1</v>
      </c>
      <c r="G54" s="105">
        <f>'06.2020'!G13</f>
        <v>600</v>
      </c>
      <c r="H54" s="446">
        <f t="shared" si="0"/>
        <v>0.72</v>
      </c>
      <c r="I54" s="38"/>
      <c r="J54" s="38"/>
      <c r="K54" s="367"/>
      <c r="L54" s="38"/>
      <c r="M54" s="23"/>
      <c r="N54" s="367"/>
      <c r="O54" s="137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s="21" customFormat="1" ht="18" customHeight="1">
      <c r="A55" s="731"/>
      <c r="B55" s="62"/>
      <c r="C55" s="62"/>
      <c r="D55" s="616"/>
      <c r="E55" s="106"/>
      <c r="F55" s="160"/>
      <c r="G55" s="100"/>
      <c r="H55" s="366"/>
      <c r="I55" s="38"/>
      <c r="J55" s="38"/>
      <c r="K55" s="367"/>
      <c r="L55" s="38"/>
      <c r="M55" s="23"/>
      <c r="N55" s="367"/>
      <c r="O55" s="137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s="21" customFormat="1" ht="18" customHeight="1" thickBot="1">
      <c r="A56" s="1372" t="s">
        <v>11</v>
      </c>
      <c r="B56" s="1373"/>
      <c r="C56" s="1385"/>
      <c r="D56" s="609"/>
      <c r="E56" s="86"/>
      <c r="F56" s="160"/>
      <c r="G56" s="293"/>
      <c r="H56" s="122" t="e">
        <f>SUM(H9:H55)</f>
        <v>#REF!</v>
      </c>
      <c r="I56" s="294"/>
      <c r="J56" s="295"/>
      <c r="K56" s="122">
        <f>SUM(K9:K55)</f>
        <v>0</v>
      </c>
      <c r="L56" s="296"/>
      <c r="M56" s="297"/>
      <c r="N56" s="72"/>
      <c r="O56" s="29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s="21" customFormat="1" ht="18" customHeight="1" thickBot="1">
      <c r="A57" s="299" t="s">
        <v>20</v>
      </c>
      <c r="B57" s="265">
        <f>'02.2020'!B17+'04.2020'!B22+'06.2020'!B19+'08.2020'!B19+'10.2020'!B19+'12.2019'!B19</f>
        <v>178.17020000000002</v>
      </c>
      <c r="C57" s="265">
        <f>G57</f>
        <v>213.80424000000002</v>
      </c>
      <c r="D57" s="300"/>
      <c r="E57" s="301"/>
      <c r="F57" s="173"/>
      <c r="G57" s="302">
        <f>B57*1.2</f>
        <v>213.80424000000002</v>
      </c>
      <c r="H57" s="303" t="s">
        <v>33</v>
      </c>
      <c r="I57" s="304"/>
      <c r="J57" s="304"/>
      <c r="K57" s="77"/>
      <c r="L57" s="304"/>
      <c r="M57" s="304"/>
      <c r="N57" s="77"/>
      <c r="O57" s="305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s="21" customFormat="1" ht="18" customHeight="1">
      <c r="A58" s="198" t="s">
        <v>63</v>
      </c>
      <c r="B58" s="199"/>
      <c r="C58" s="199"/>
      <c r="D58" s="618" t="s">
        <v>64</v>
      </c>
      <c r="E58" s="86" t="s">
        <v>9</v>
      </c>
      <c r="F58" s="183">
        <f>'02.2020'!F18</f>
        <v>4</v>
      </c>
      <c r="G58" s="101">
        <v>300</v>
      </c>
      <c r="H58" s="569">
        <f aca="true" t="shared" si="1" ref="H58:H84">F58*G58/1000*1.2</f>
        <v>1.44</v>
      </c>
      <c r="I58" s="295"/>
      <c r="J58" s="295"/>
      <c r="K58" s="74"/>
      <c r="L58" s="295"/>
      <c r="M58" s="295"/>
      <c r="N58" s="74"/>
      <c r="O58" s="30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s="21" customFormat="1" ht="18" customHeight="1">
      <c r="A59" s="96" t="s">
        <v>59</v>
      </c>
      <c r="B59" s="62"/>
      <c r="C59" s="62"/>
      <c r="D59" s="618" t="s">
        <v>62</v>
      </c>
      <c r="E59" s="86" t="s">
        <v>9</v>
      </c>
      <c r="F59" s="160">
        <f>'02.2020'!F19</f>
        <v>1</v>
      </c>
      <c r="G59" s="65">
        <v>70</v>
      </c>
      <c r="H59" s="569">
        <f t="shared" si="1"/>
        <v>0.084</v>
      </c>
      <c r="I59" s="295"/>
      <c r="J59" s="295"/>
      <c r="K59" s="74"/>
      <c r="L59" s="295"/>
      <c r="M59" s="295"/>
      <c r="N59" s="74"/>
      <c r="O59" s="30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s="21" customFormat="1" ht="18" customHeight="1">
      <c r="A60" s="119" t="s">
        <v>51</v>
      </c>
      <c r="B60" s="62"/>
      <c r="C60" s="62"/>
      <c r="D60" s="616" t="s">
        <v>52</v>
      </c>
      <c r="E60" s="86" t="s">
        <v>49</v>
      </c>
      <c r="F60" s="184">
        <f>'02.2020'!F20+'04.2020'!F25</f>
        <v>30</v>
      </c>
      <c r="G60" s="69">
        <v>96</v>
      </c>
      <c r="H60" s="569">
        <f t="shared" si="1"/>
        <v>3.456</v>
      </c>
      <c r="I60" s="295"/>
      <c r="J60" s="295"/>
      <c r="K60" s="74"/>
      <c r="L60" s="295"/>
      <c r="M60" s="295"/>
      <c r="N60" s="74"/>
      <c r="O60" s="30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21" customFormat="1" ht="18" customHeight="1">
      <c r="A61" s="66" t="s">
        <v>78</v>
      </c>
      <c r="B61" s="85"/>
      <c r="C61" s="102"/>
      <c r="D61" s="616" t="s">
        <v>79</v>
      </c>
      <c r="E61" s="63" t="s">
        <v>9</v>
      </c>
      <c r="F61" s="184">
        <f>'02.2020'!F21</f>
        <v>2</v>
      </c>
      <c r="G61" s="107">
        <v>50</v>
      </c>
      <c r="H61" s="569">
        <f t="shared" si="1"/>
        <v>0.12</v>
      </c>
      <c r="I61" s="295"/>
      <c r="J61" s="295"/>
      <c r="K61" s="74"/>
      <c r="L61" s="295"/>
      <c r="M61" s="295"/>
      <c r="N61" s="74"/>
      <c r="O61" s="30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s="21" customFormat="1" ht="18" customHeight="1">
      <c r="A62" s="96" t="s">
        <v>58</v>
      </c>
      <c r="B62" s="62"/>
      <c r="C62" s="62"/>
      <c r="D62" s="610" t="s">
        <v>61</v>
      </c>
      <c r="E62" s="86" t="s">
        <v>9</v>
      </c>
      <c r="F62" s="160">
        <f>'02.2020'!F23</f>
        <v>4</v>
      </c>
      <c r="G62" s="65">
        <v>90</v>
      </c>
      <c r="H62" s="569">
        <f t="shared" si="1"/>
        <v>0.432</v>
      </c>
      <c r="I62" s="295"/>
      <c r="J62" s="295"/>
      <c r="K62" s="74"/>
      <c r="L62" s="295"/>
      <c r="M62" s="295"/>
      <c r="N62" s="74"/>
      <c r="O62" s="30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s="21" customFormat="1" ht="18" customHeight="1">
      <c r="A63" s="66" t="s">
        <v>257</v>
      </c>
      <c r="B63" s="85"/>
      <c r="C63" s="102"/>
      <c r="D63" s="616"/>
      <c r="E63" s="63" t="s">
        <v>9</v>
      </c>
      <c r="F63" s="86">
        <v>1</v>
      </c>
      <c r="G63" s="107">
        <v>47500</v>
      </c>
      <c r="H63" s="569">
        <f t="shared" si="1"/>
        <v>57</v>
      </c>
      <c r="I63" s="295"/>
      <c r="J63" s="295"/>
      <c r="K63" s="74"/>
      <c r="L63" s="295"/>
      <c r="M63" s="295"/>
      <c r="N63" s="74"/>
      <c r="O63" s="306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s="21" customFormat="1" ht="18" customHeight="1">
      <c r="A64" s="97" t="s">
        <v>60</v>
      </c>
      <c r="B64" s="62"/>
      <c r="C64" s="62"/>
      <c r="D64" s="619"/>
      <c r="E64" s="86" t="s">
        <v>9</v>
      </c>
      <c r="F64" s="133">
        <v>9.54</v>
      </c>
      <c r="G64" s="91">
        <v>110</v>
      </c>
      <c r="H64" s="569">
        <f t="shared" si="1"/>
        <v>1.2592799999999997</v>
      </c>
      <c r="I64" s="295"/>
      <c r="J64" s="295"/>
      <c r="K64" s="74"/>
      <c r="L64" s="295"/>
      <c r="M64" s="295"/>
      <c r="N64" s="74"/>
      <c r="O64" s="30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s="21" customFormat="1" ht="18" customHeight="1">
      <c r="A65" s="180" t="s">
        <v>65</v>
      </c>
      <c r="B65" s="62"/>
      <c r="C65" s="62"/>
      <c r="D65" s="618" t="s">
        <v>66</v>
      </c>
      <c r="E65" s="86" t="s">
        <v>9</v>
      </c>
      <c r="F65" s="185">
        <f>'02.2020'!F25</f>
        <v>4</v>
      </c>
      <c r="G65" s="65">
        <v>200</v>
      </c>
      <c r="H65" s="569">
        <f t="shared" si="1"/>
        <v>0.96</v>
      </c>
      <c r="I65" s="295"/>
      <c r="J65" s="295"/>
      <c r="K65" s="74"/>
      <c r="L65" s="295"/>
      <c r="M65" s="295"/>
      <c r="N65" s="74"/>
      <c r="O65" s="30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s="21" customFormat="1" ht="18" customHeight="1">
      <c r="A66" s="70" t="s">
        <v>221</v>
      </c>
      <c r="B66" s="70"/>
      <c r="C66" s="62"/>
      <c r="D66" s="616" t="s">
        <v>93</v>
      </c>
      <c r="E66" s="86" t="s">
        <v>9</v>
      </c>
      <c r="F66" s="160">
        <f>'04.2020'!F23</f>
        <v>10</v>
      </c>
      <c r="G66" s="107">
        <v>110.02</v>
      </c>
      <c r="H66" s="569">
        <f t="shared" si="1"/>
        <v>1.32024</v>
      </c>
      <c r="I66" s="295"/>
      <c r="J66" s="295"/>
      <c r="K66" s="74"/>
      <c r="L66" s="295"/>
      <c r="M66" s="295"/>
      <c r="N66" s="74"/>
      <c r="O66" s="30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21" customFormat="1" ht="18" customHeight="1">
      <c r="A67" s="104" t="s">
        <v>104</v>
      </c>
      <c r="B67" s="70"/>
      <c r="C67" s="70"/>
      <c r="D67" s="592" t="s">
        <v>105</v>
      </c>
      <c r="E67" s="86" t="s">
        <v>9</v>
      </c>
      <c r="F67" s="183">
        <f>'04.2020'!F24</f>
        <v>2</v>
      </c>
      <c r="G67" s="87">
        <v>152</v>
      </c>
      <c r="H67" s="569">
        <f t="shared" si="1"/>
        <v>0.36479999999999996</v>
      </c>
      <c r="I67" s="295"/>
      <c r="J67" s="295"/>
      <c r="K67" s="74"/>
      <c r="L67" s="295"/>
      <c r="M67" s="295"/>
      <c r="N67" s="74"/>
      <c r="O67" s="30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s="21" customFormat="1" ht="18" customHeight="1">
      <c r="A68" s="732" t="s">
        <v>237</v>
      </c>
      <c r="B68" s="67"/>
      <c r="C68" s="730"/>
      <c r="D68" s="617"/>
      <c r="E68" s="86" t="s">
        <v>238</v>
      </c>
      <c r="F68" s="184">
        <f>'04.2020'!F32</f>
        <v>200</v>
      </c>
      <c r="G68" s="100">
        <v>200</v>
      </c>
      <c r="H68" s="569">
        <f t="shared" si="1"/>
        <v>48</v>
      </c>
      <c r="I68" s="295"/>
      <c r="J68" s="295"/>
      <c r="K68" s="74"/>
      <c r="L68" s="295"/>
      <c r="M68" s="295"/>
      <c r="N68" s="74"/>
      <c r="O68" s="30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1:53" s="21" customFormat="1" ht="18" customHeight="1">
      <c r="A69" s="90" t="s">
        <v>126</v>
      </c>
      <c r="B69" s="85"/>
      <c r="C69" s="102"/>
      <c r="D69" s="616" t="s">
        <v>54</v>
      </c>
      <c r="E69" s="86" t="s">
        <v>9</v>
      </c>
      <c r="F69" s="160">
        <f>'04.2020'!F26</f>
        <v>10</v>
      </c>
      <c r="G69" s="69">
        <v>178</v>
      </c>
      <c r="H69" s="569">
        <f t="shared" si="1"/>
        <v>2.136</v>
      </c>
      <c r="I69" s="295"/>
      <c r="J69" s="295"/>
      <c r="K69" s="74"/>
      <c r="L69" s="295"/>
      <c r="M69" s="295"/>
      <c r="N69" s="74"/>
      <c r="O69" s="30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s="21" customFormat="1" ht="18" customHeight="1">
      <c r="A70" s="89" t="s">
        <v>96</v>
      </c>
      <c r="B70" s="62"/>
      <c r="C70" s="62"/>
      <c r="D70" s="616" t="s">
        <v>64</v>
      </c>
      <c r="E70" s="86" t="s">
        <v>29</v>
      </c>
      <c r="F70" s="185">
        <f>'04.2020'!F27</f>
        <v>10</v>
      </c>
      <c r="G70" s="65">
        <v>100</v>
      </c>
      <c r="H70" s="569">
        <f t="shared" si="1"/>
        <v>1.2</v>
      </c>
      <c r="I70" s="295"/>
      <c r="J70" s="295"/>
      <c r="K70" s="74"/>
      <c r="L70" s="295"/>
      <c r="M70" s="295"/>
      <c r="N70" s="74"/>
      <c r="O70" s="306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s="21" customFormat="1" ht="18" customHeight="1">
      <c r="A71" s="89" t="s">
        <v>97</v>
      </c>
      <c r="B71" s="62"/>
      <c r="C71" s="62"/>
      <c r="D71" s="616" t="s">
        <v>64</v>
      </c>
      <c r="E71" s="86" t="s">
        <v>29</v>
      </c>
      <c r="F71" s="160">
        <f>'04.2020'!F28</f>
        <v>10</v>
      </c>
      <c r="G71" s="65">
        <v>100</v>
      </c>
      <c r="H71" s="569">
        <f t="shared" si="1"/>
        <v>1.2</v>
      </c>
      <c r="I71" s="295"/>
      <c r="J71" s="295"/>
      <c r="K71" s="74"/>
      <c r="L71" s="295"/>
      <c r="M71" s="295"/>
      <c r="N71" s="74"/>
      <c r="O71" s="30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21" customFormat="1" ht="18" customHeight="1">
      <c r="A72" s="89" t="s">
        <v>98</v>
      </c>
      <c r="B72" s="62"/>
      <c r="C72" s="660"/>
      <c r="D72" s="616" t="s">
        <v>64</v>
      </c>
      <c r="E72" s="86" t="s">
        <v>29</v>
      </c>
      <c r="F72" s="160">
        <f>'04.2020'!F29</f>
        <v>10</v>
      </c>
      <c r="G72" s="65">
        <v>100</v>
      </c>
      <c r="H72" s="569">
        <f t="shared" si="1"/>
        <v>1.2</v>
      </c>
      <c r="I72" s="295"/>
      <c r="J72" s="295"/>
      <c r="K72" s="74"/>
      <c r="L72" s="295"/>
      <c r="M72" s="295"/>
      <c r="N72" s="74"/>
      <c r="O72" s="30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21" customFormat="1" ht="18" customHeight="1">
      <c r="A73" s="89" t="s">
        <v>95</v>
      </c>
      <c r="B73" s="62"/>
      <c r="C73" s="62"/>
      <c r="D73" s="616" t="s">
        <v>64</v>
      </c>
      <c r="E73" s="86" t="s">
        <v>29</v>
      </c>
      <c r="F73" s="160">
        <f>'04.2020'!F30</f>
        <v>10</v>
      </c>
      <c r="G73" s="103">
        <v>100</v>
      </c>
      <c r="H73" s="569">
        <f t="shared" si="1"/>
        <v>1.2</v>
      </c>
      <c r="I73" s="295"/>
      <c r="J73" s="295"/>
      <c r="K73" s="74"/>
      <c r="L73" s="295"/>
      <c r="M73" s="295"/>
      <c r="N73" s="74"/>
      <c r="O73" s="306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21" customFormat="1" ht="18" customHeight="1">
      <c r="A74" s="66" t="s">
        <v>99</v>
      </c>
      <c r="B74" s="67"/>
      <c r="C74" s="67"/>
      <c r="D74" s="617" t="s">
        <v>100</v>
      </c>
      <c r="E74" s="86" t="s">
        <v>9</v>
      </c>
      <c r="F74" s="184">
        <f>'04.2020'!F31</f>
        <v>10</v>
      </c>
      <c r="G74" s="68">
        <v>40</v>
      </c>
      <c r="H74" s="569">
        <f t="shared" si="1"/>
        <v>0.48</v>
      </c>
      <c r="I74" s="295"/>
      <c r="J74" s="295"/>
      <c r="K74" s="74"/>
      <c r="L74" s="295"/>
      <c r="M74" s="295"/>
      <c r="N74" s="74"/>
      <c r="O74" s="30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21" customFormat="1" ht="18" customHeight="1">
      <c r="A75" s="62" t="s">
        <v>102</v>
      </c>
      <c r="B75" s="62"/>
      <c r="C75" s="660"/>
      <c r="D75" s="616" t="s">
        <v>103</v>
      </c>
      <c r="E75" s="86" t="s">
        <v>9</v>
      </c>
      <c r="F75" s="86">
        <f>'04.2020'!F33</f>
        <v>4</v>
      </c>
      <c r="G75" s="69">
        <v>250</v>
      </c>
      <c r="H75" s="569">
        <f t="shared" si="1"/>
        <v>1.2</v>
      </c>
      <c r="I75" s="295"/>
      <c r="J75" s="295"/>
      <c r="K75" s="74"/>
      <c r="L75" s="295"/>
      <c r="M75" s="295"/>
      <c r="N75" s="74"/>
      <c r="O75" s="306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21" customFormat="1" ht="18" customHeight="1">
      <c r="A76" s="121" t="s">
        <v>230</v>
      </c>
      <c r="B76" s="588"/>
      <c r="C76" s="662"/>
      <c r="D76" s="663"/>
      <c r="E76" s="63" t="s">
        <v>9</v>
      </c>
      <c r="F76" s="71">
        <f>'06.2020'!F20</f>
        <v>70</v>
      </c>
      <c r="G76" s="69">
        <v>705</v>
      </c>
      <c r="H76" s="569">
        <f t="shared" si="1"/>
        <v>59.22</v>
      </c>
      <c r="I76" s="295"/>
      <c r="J76" s="295"/>
      <c r="K76" s="74"/>
      <c r="L76" s="295"/>
      <c r="M76" s="295"/>
      <c r="N76" s="74"/>
      <c r="O76" s="30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21" customFormat="1" ht="18" customHeight="1">
      <c r="A77" s="70" t="s">
        <v>233</v>
      </c>
      <c r="B77" s="70"/>
      <c r="C77" s="62"/>
      <c r="D77" s="616"/>
      <c r="E77" s="63" t="s">
        <v>9</v>
      </c>
      <c r="F77" s="184">
        <f>'06.2020'!F21</f>
        <v>5</v>
      </c>
      <c r="G77" s="87">
        <v>300</v>
      </c>
      <c r="H77" s="569">
        <f t="shared" si="1"/>
        <v>1.7999999999999998</v>
      </c>
      <c r="I77" s="295"/>
      <c r="J77" s="295"/>
      <c r="K77" s="74"/>
      <c r="L77" s="295"/>
      <c r="M77" s="295"/>
      <c r="N77" s="74"/>
      <c r="O77" s="306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s="21" customFormat="1" ht="18" customHeight="1">
      <c r="A78" s="70" t="s">
        <v>235</v>
      </c>
      <c r="B78" s="70"/>
      <c r="C78" s="62"/>
      <c r="D78" s="616"/>
      <c r="E78" s="63" t="s">
        <v>29</v>
      </c>
      <c r="F78" s="184">
        <f>'06.2020'!F22</f>
        <v>200</v>
      </c>
      <c r="G78" s="87">
        <v>53.33</v>
      </c>
      <c r="H78" s="569">
        <f t="shared" si="1"/>
        <v>12.7992</v>
      </c>
      <c r="I78" s="295"/>
      <c r="J78" s="295"/>
      <c r="K78" s="74"/>
      <c r="L78" s="295"/>
      <c r="M78" s="295"/>
      <c r="N78" s="74"/>
      <c r="O78" s="30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21" customFormat="1" ht="18" customHeight="1">
      <c r="A79" s="588" t="s">
        <v>236</v>
      </c>
      <c r="B79" s="70"/>
      <c r="C79" s="62"/>
      <c r="D79" s="616"/>
      <c r="E79" s="63" t="s">
        <v>9</v>
      </c>
      <c r="F79" s="64">
        <f>'06.2020'!F23</f>
        <v>2</v>
      </c>
      <c r="G79" s="87">
        <v>2000</v>
      </c>
      <c r="H79" s="569">
        <f t="shared" si="1"/>
        <v>4.8</v>
      </c>
      <c r="I79" s="295"/>
      <c r="J79" s="295"/>
      <c r="K79" s="74"/>
      <c r="L79" s="295"/>
      <c r="M79" s="295"/>
      <c r="N79" s="74"/>
      <c r="O79" s="30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15" s="21" customFormat="1" ht="18" customHeight="1">
      <c r="A80" s="1487" t="s">
        <v>249</v>
      </c>
      <c r="B80" s="1488"/>
      <c r="C80" s="1489"/>
      <c r="D80" s="736"/>
      <c r="E80" s="129" t="s">
        <v>248</v>
      </c>
      <c r="F80" s="174">
        <f>'02.2020'!F26+'04.2020'!F34+'06.2020'!F28+'08.2020'!F20+'10.2020'!F20+'12.2019'!F20</f>
        <v>28</v>
      </c>
      <c r="G80" s="63">
        <v>100</v>
      </c>
      <c r="H80" s="569">
        <f t="shared" si="1"/>
        <v>3.36</v>
      </c>
      <c r="I80" s="295"/>
      <c r="J80" s="295"/>
      <c r="K80" s="74"/>
      <c r="L80" s="295"/>
      <c r="M80" s="295"/>
      <c r="N80" s="74"/>
      <c r="O80" s="306"/>
    </row>
    <row r="81" spans="1:15" s="21" customFormat="1" ht="18" customHeight="1">
      <c r="A81" s="1487" t="s">
        <v>250</v>
      </c>
      <c r="B81" s="1488"/>
      <c r="C81" s="1489"/>
      <c r="D81" s="592"/>
      <c r="E81" s="129" t="s">
        <v>248</v>
      </c>
      <c r="F81" s="174" t="e">
        <f>'02.2020'!F27+'04.2020'!F35+'06.2020'!#REF!+'08.2020'!F21+'10.2020'!F21+'12.2019'!F21</f>
        <v>#REF!</v>
      </c>
      <c r="G81" s="63">
        <v>100</v>
      </c>
      <c r="H81" s="569" t="e">
        <f t="shared" si="1"/>
        <v>#REF!</v>
      </c>
      <c r="I81" s="295"/>
      <c r="J81" s="295"/>
      <c r="K81" s="74"/>
      <c r="L81" s="295"/>
      <c r="M81" s="295"/>
      <c r="N81" s="74"/>
      <c r="O81" s="306"/>
    </row>
    <row r="82" spans="1:15" s="21" customFormat="1" ht="18" customHeight="1">
      <c r="A82" s="1487" t="s">
        <v>251</v>
      </c>
      <c r="B82" s="1488"/>
      <c r="C82" s="1488"/>
      <c r="D82" s="592"/>
      <c r="E82" s="129" t="s">
        <v>248</v>
      </c>
      <c r="F82" s="174" t="e">
        <f>'02.2020'!F28+'04.2020'!F36+'06.2020'!#REF!+'08.2020'!F22+'10.2020'!F22+'12.2019'!F22</f>
        <v>#REF!</v>
      </c>
      <c r="G82" s="63">
        <v>100</v>
      </c>
      <c r="H82" s="569" t="e">
        <f t="shared" si="1"/>
        <v>#REF!</v>
      </c>
      <c r="I82" s="295"/>
      <c r="J82" s="295"/>
      <c r="K82" s="74"/>
      <c r="L82" s="295"/>
      <c r="M82" s="295"/>
      <c r="N82" s="74"/>
      <c r="O82" s="306"/>
    </row>
    <row r="83" spans="1:15" s="21" customFormat="1" ht="18" customHeight="1">
      <c r="A83" s="1487" t="s">
        <v>252</v>
      </c>
      <c r="B83" s="1488"/>
      <c r="C83" s="1489"/>
      <c r="D83" s="592"/>
      <c r="E83" s="129" t="s">
        <v>248</v>
      </c>
      <c r="F83" s="174">
        <f>'02.2020'!F29</f>
        <v>1</v>
      </c>
      <c r="G83" s="63">
        <v>100</v>
      </c>
      <c r="H83" s="569">
        <f t="shared" si="1"/>
        <v>0.12</v>
      </c>
      <c r="I83" s="295"/>
      <c r="J83" s="295"/>
      <c r="K83" s="74"/>
      <c r="L83" s="295"/>
      <c r="M83" s="295"/>
      <c r="N83" s="74"/>
      <c r="O83" s="306"/>
    </row>
    <row r="84" spans="1:15" s="21" customFormat="1" ht="18" customHeight="1">
      <c r="A84" s="1487" t="s">
        <v>253</v>
      </c>
      <c r="B84" s="1488"/>
      <c r="C84" s="1489"/>
      <c r="D84" s="616"/>
      <c r="E84" s="129" t="s">
        <v>248</v>
      </c>
      <c r="F84" s="174" t="e">
        <f>'02.2020'!F30+'06.2020'!#REF!</f>
        <v>#REF!</v>
      </c>
      <c r="G84" s="87">
        <v>100</v>
      </c>
      <c r="H84" s="569" t="e">
        <f t="shared" si="1"/>
        <v>#REF!</v>
      </c>
      <c r="I84" s="295"/>
      <c r="J84" s="295"/>
      <c r="K84" s="74"/>
      <c r="L84" s="295"/>
      <c r="M84" s="295"/>
      <c r="N84" s="74"/>
      <c r="O84" s="306"/>
    </row>
    <row r="85" spans="1:53" s="21" customFormat="1" ht="18" customHeight="1" thickBot="1">
      <c r="A85" s="1372" t="s">
        <v>11</v>
      </c>
      <c r="B85" s="1373"/>
      <c r="C85" s="1373"/>
      <c r="D85" s="678"/>
      <c r="E85" s="129"/>
      <c r="F85" s="174"/>
      <c r="G85" s="293"/>
      <c r="H85" s="122" t="e">
        <f>SUM(H58:H84)</f>
        <v>#REF!</v>
      </c>
      <c r="I85" s="295"/>
      <c r="J85" s="295"/>
      <c r="K85" s="74"/>
      <c r="L85" s="295"/>
      <c r="M85" s="295"/>
      <c r="N85" s="74"/>
      <c r="O85" s="30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s="21" customFormat="1" ht="18" customHeight="1" thickBot="1">
      <c r="A86" s="25" t="s">
        <v>12</v>
      </c>
      <c r="B86" s="26" t="e">
        <f>B90+B97</f>
        <v>#REF!</v>
      </c>
      <c r="C86" s="26" t="e">
        <f>C90+C97</f>
        <v>#REF!</v>
      </c>
      <c r="D86" s="679"/>
      <c r="E86" s="1788"/>
      <c r="F86" s="1371"/>
      <c r="G86" s="276"/>
      <c r="H86" s="307"/>
      <c r="I86" s="308"/>
      <c r="J86" s="308"/>
      <c r="K86" s="308"/>
      <c r="L86" s="308"/>
      <c r="M86" s="308"/>
      <c r="N86" s="308"/>
      <c r="O86" s="309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s="24" customFormat="1" ht="18.75" customHeight="1" thickBot="1">
      <c r="A87" s="1374" t="s">
        <v>17</v>
      </c>
      <c r="B87" s="1375"/>
      <c r="C87" s="1376"/>
      <c r="D87" s="1362" t="s">
        <v>2</v>
      </c>
      <c r="E87" s="1362" t="s">
        <v>3</v>
      </c>
      <c r="F87" s="1359" t="s">
        <v>18</v>
      </c>
      <c r="G87" s="1352"/>
      <c r="H87" s="1353"/>
      <c r="I87" s="1356" t="s">
        <v>4</v>
      </c>
      <c r="J87" s="1352"/>
      <c r="K87" s="1353"/>
      <c r="L87" s="1356" t="s">
        <v>5</v>
      </c>
      <c r="M87" s="1352"/>
      <c r="N87" s="1352"/>
      <c r="O87" s="39" t="s">
        <v>34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ht="54" customHeight="1" thickBot="1">
      <c r="A88" s="1377"/>
      <c r="B88" s="1378"/>
      <c r="C88" s="1379"/>
      <c r="D88" s="1363"/>
      <c r="E88" s="1363"/>
      <c r="F88" s="28" t="s">
        <v>35</v>
      </c>
      <c r="G88" s="667" t="s">
        <v>6</v>
      </c>
      <c r="H88" s="666" t="s">
        <v>7</v>
      </c>
      <c r="I88" s="29" t="s">
        <v>8</v>
      </c>
      <c r="J88" s="670" t="s">
        <v>6</v>
      </c>
      <c r="K88" s="669" t="s">
        <v>7</v>
      </c>
      <c r="L88" s="29" t="s">
        <v>8</v>
      </c>
      <c r="M88" s="670" t="s">
        <v>6</v>
      </c>
      <c r="N88" s="669" t="s">
        <v>7</v>
      </c>
      <c r="O88" s="67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ht="17.25" customHeight="1" outlineLevel="1" thickBot="1">
      <c r="A89" s="1459">
        <v>1</v>
      </c>
      <c r="B89" s="1460"/>
      <c r="C89" s="1461"/>
      <c r="D89" s="311">
        <v>2</v>
      </c>
      <c r="E89" s="311">
        <v>3</v>
      </c>
      <c r="F89" s="311">
        <v>4</v>
      </c>
      <c r="G89" s="311">
        <v>5</v>
      </c>
      <c r="H89" s="311">
        <v>6</v>
      </c>
      <c r="I89" s="311">
        <v>7</v>
      </c>
      <c r="J89" s="311">
        <v>8</v>
      </c>
      <c r="K89" s="311">
        <v>9</v>
      </c>
      <c r="L89" s="311">
        <v>10</v>
      </c>
      <c r="M89" s="311">
        <v>11</v>
      </c>
      <c r="N89" s="310">
        <v>12</v>
      </c>
      <c r="O89" s="40">
        <v>13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ht="17.25" customHeight="1" outlineLevel="1" thickBot="1">
      <c r="A90" s="312" t="s">
        <v>19</v>
      </c>
      <c r="B90" s="177" t="e">
        <f>'01.2020'!B20+'02.2020'!B36+'03.2020'!B23+'04.2020'!B42+'05.2020'!B22+'06.2020'!B34+'07.2020'!B19+'08.2020'!B28+'09.2020'!B19+'10.2020'!B28+'12.2020'!#REF!+'12.2019'!B28</f>
        <v>#REF!</v>
      </c>
      <c r="C90" s="177" t="e">
        <f>G90</f>
        <v>#REF!</v>
      </c>
      <c r="D90" s="176"/>
      <c r="E90" s="80"/>
      <c r="F90" s="80"/>
      <c r="G90" s="291" t="e">
        <f>B90*1.2</f>
        <v>#REF!</v>
      </c>
      <c r="H90" s="292" t="s">
        <v>33</v>
      </c>
      <c r="I90" s="313"/>
      <c r="J90" s="314"/>
      <c r="K90" s="313"/>
      <c r="L90" s="358"/>
      <c r="M90" s="313"/>
      <c r="N90" s="313"/>
      <c r="O90" s="315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ht="17.25" customHeight="1" outlineLevel="1">
      <c r="A91" s="115" t="s">
        <v>28</v>
      </c>
      <c r="B91" s="116"/>
      <c r="C91" s="116"/>
      <c r="D91" s="596" t="s">
        <v>13</v>
      </c>
      <c r="E91" s="372" t="s">
        <v>16</v>
      </c>
      <c r="F91" s="574" t="e">
        <f>'01.2020'!F21+'02.2020'!F37+'03.2020'!F24+'04.2020'!F43+'05.2020'!F23+'06.2020'!F35+'07.2020'!F20+'08.2020'!F29+'09.2020'!F20+'10.2020'!F29+'12.2020'!#REF!+'12.2019'!F29</f>
        <v>#REF!</v>
      </c>
      <c r="G91" s="733">
        <v>39.67</v>
      </c>
      <c r="H91" s="7" t="e">
        <f>'01.2020'!H21++'02.2020'!H37+'03.2020'!H24+'04.2020'!H43+'05.2020'!H23+'06.2020'!H35+'07.2020'!H20+'08.2020'!H29+'09.2020'!H20+'10.2020'!H29+'12.2020'!#REF!+'12.2019'!H29</f>
        <v>#REF!</v>
      </c>
      <c r="I91" s="316" t="e">
        <f>H91/1.2</f>
        <v>#REF!</v>
      </c>
      <c r="J91" s="316"/>
      <c r="K91" s="316"/>
      <c r="L91" s="316"/>
      <c r="M91" s="316"/>
      <c r="N91" s="316"/>
      <c r="O91" s="317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ht="17.25" customHeight="1" outlineLevel="1">
      <c r="A92" s="383" t="s">
        <v>134</v>
      </c>
      <c r="B92" s="5"/>
      <c r="C92" s="5"/>
      <c r="D92" s="596" t="s">
        <v>132</v>
      </c>
      <c r="E92" s="372" t="s">
        <v>10</v>
      </c>
      <c r="F92" s="572">
        <f>'01.2020'!F22</f>
        <v>0.36</v>
      </c>
      <c r="G92" s="571">
        <v>64583.33</v>
      </c>
      <c r="H92" s="7">
        <f>PRODUCT(F92:G92)*1.2/1000</f>
        <v>27.89999856</v>
      </c>
      <c r="I92" s="316"/>
      <c r="J92" s="316"/>
      <c r="K92" s="316"/>
      <c r="L92" s="316"/>
      <c r="M92" s="316"/>
      <c r="N92" s="316"/>
      <c r="O92" s="317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ht="17.25" customHeight="1" outlineLevel="1">
      <c r="A93" s="6" t="s">
        <v>133</v>
      </c>
      <c r="B93" s="5"/>
      <c r="C93" s="5"/>
      <c r="D93" s="596" t="s">
        <v>135</v>
      </c>
      <c r="E93" s="372" t="s">
        <v>10</v>
      </c>
      <c r="F93" s="572">
        <f>'01.2020'!F23</f>
        <v>0.36</v>
      </c>
      <c r="G93" s="573">
        <v>71904.76</v>
      </c>
      <c r="H93" s="7">
        <f>PRODUCT(F93:G93)*1.2/1000</f>
        <v>31.06285631999999</v>
      </c>
      <c r="I93" s="316">
        <f>(H92+H93+H94+H95)/1.2</f>
        <v>56.0847124</v>
      </c>
      <c r="J93" s="316"/>
      <c r="K93" s="316"/>
      <c r="L93" s="316"/>
      <c r="M93" s="316"/>
      <c r="N93" s="316"/>
      <c r="O93" s="317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ht="17.25" customHeight="1" outlineLevel="1">
      <c r="A94" s="143" t="s">
        <v>131</v>
      </c>
      <c r="B94" s="81"/>
      <c r="C94" s="81"/>
      <c r="D94" s="596" t="s">
        <v>21</v>
      </c>
      <c r="E94" s="372" t="s">
        <v>16</v>
      </c>
      <c r="F94" s="370">
        <f>'05.2020'!F24+'06.2020'!F36+'07.2020'!F21+'08.2020'!F30</f>
        <v>200</v>
      </c>
      <c r="G94" s="371">
        <v>34.745</v>
      </c>
      <c r="H94" s="7">
        <f>PRODUCT(F94:G94)*1.2/1000</f>
        <v>8.338799999999999</v>
      </c>
      <c r="I94" s="316"/>
      <c r="J94" s="316"/>
      <c r="K94" s="316"/>
      <c r="L94" s="316"/>
      <c r="M94" s="316"/>
      <c r="N94" s="316"/>
      <c r="O94" s="317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ht="17.25" customHeight="1" outlineLevel="1">
      <c r="A95" s="5" t="s">
        <v>226</v>
      </c>
      <c r="B95" s="5"/>
      <c r="C95" s="665"/>
      <c r="D95" s="596" t="s">
        <v>227</v>
      </c>
      <c r="E95" s="372" t="s">
        <v>29</v>
      </c>
      <c r="F95" s="574">
        <f>'03.2020'!F25</f>
        <v>0</v>
      </c>
      <c r="G95" s="571">
        <v>63.39</v>
      </c>
      <c r="H95" s="7">
        <f>PRODUCT(F95:G95)*1.2/1000</f>
        <v>0</v>
      </c>
      <c r="I95" s="316"/>
      <c r="J95" s="316"/>
      <c r="K95" s="316"/>
      <c r="L95" s="316"/>
      <c r="M95" s="316"/>
      <c r="N95" s="316"/>
      <c r="O95" s="317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ht="27" customHeight="1" outlineLevel="1" thickBot="1">
      <c r="A96" s="1462" t="s">
        <v>11</v>
      </c>
      <c r="B96" s="1463"/>
      <c r="C96" s="1464"/>
      <c r="D96" s="597"/>
      <c r="E96" s="182"/>
      <c r="F96" s="182"/>
      <c r="G96" s="9"/>
      <c r="H96" s="793" t="e">
        <f>SUM(H91:H95)</f>
        <v>#REF!</v>
      </c>
      <c r="I96" s="316" t="e">
        <f>H96/1.2</f>
        <v>#REF!</v>
      </c>
      <c r="J96" s="316"/>
      <c r="K96" s="316"/>
      <c r="L96" s="316"/>
      <c r="M96" s="316"/>
      <c r="N96" s="316"/>
      <c r="O96" s="317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ht="17.25" customHeight="1" outlineLevel="1" thickBot="1">
      <c r="A97" s="299" t="s">
        <v>20</v>
      </c>
      <c r="B97" s="265">
        <f>'01.2020'!B26+'02.2020'!B42+'03.2020'!B29+'04.2020'!B47+'05.2020'!B27+'06.2020'!B39+'07.2020'!B24+'08.2020'!B33+'09.2020'!B23+'10.2020'!B33+'12.2020'!B9+'12.2019'!B32</f>
        <v>985.4791713999999</v>
      </c>
      <c r="C97" s="265">
        <f>G97</f>
        <v>1182.5750056799998</v>
      </c>
      <c r="D97" s="300"/>
      <c r="E97" s="60"/>
      <c r="F97" s="61"/>
      <c r="G97" s="319">
        <f>B97*1.2</f>
        <v>1182.5750056799998</v>
      </c>
      <c r="H97" s="320" t="s">
        <v>33</v>
      </c>
      <c r="I97" s="304"/>
      <c r="J97" s="304"/>
      <c r="K97" s="77"/>
      <c r="L97" s="304"/>
      <c r="M97" s="304"/>
      <c r="N97" s="77"/>
      <c r="O97" s="305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ht="17.25" customHeight="1" outlineLevel="1">
      <c r="A98" s="1785" t="s">
        <v>28</v>
      </c>
      <c r="B98" s="1786"/>
      <c r="C98" s="1787"/>
      <c r="D98" s="596" t="s">
        <v>13</v>
      </c>
      <c r="E98" s="372" t="s">
        <v>16</v>
      </c>
      <c r="F98" s="622">
        <f>'01.2020'!F27+'02.2020'!F43+'03.2020'!F30+'04.2020'!F48+'05.2020'!F28+'06.2020'!F40+'07.2020'!F25+'08.2020'!F34+'09.2020'!F24+'10.2020'!F34+'12.2020'!F15+'12.2019'!F33</f>
        <v>14261</v>
      </c>
      <c r="G98" s="733">
        <v>39.85</v>
      </c>
      <c r="H98" s="784">
        <f>'01.2020'!H27+'02.2020'!H43+'03.2020'!H30+'04.2020'!H48+'05.2020'!H28+'06.2020'!H40+'07.2020'!H25+'08.2020'!H34+'09.2020'!H24+'10.2020'!H34+'12.2020'!H15+'12.2019'!H33</f>
        <v>663.0048119999999</v>
      </c>
      <c r="I98" s="316"/>
      <c r="J98" s="316"/>
      <c r="K98" s="316"/>
      <c r="L98" s="316"/>
      <c r="M98" s="316"/>
      <c r="N98" s="316"/>
      <c r="O98" s="317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ht="17.25" customHeight="1" outlineLevel="1">
      <c r="A99" s="1423" t="s">
        <v>131</v>
      </c>
      <c r="B99" s="1383"/>
      <c r="C99" s="1383"/>
      <c r="D99" s="596" t="s">
        <v>21</v>
      </c>
      <c r="E99" s="372" t="s">
        <v>16</v>
      </c>
      <c r="F99" s="622">
        <f>'01.2020'!F28+'02.2020'!F44+'03.2020'!F31+'04.2020'!F49+'05.2020'!F29+'06.2020'!F41+'07.2020'!F26+'08.2020'!F35+'09.2020'!F25+'10.2020'!F35+'12.2020'!F16+'12.2019'!F34</f>
        <v>8933.380000000001</v>
      </c>
      <c r="G99" s="371">
        <v>34.75</v>
      </c>
      <c r="H99" s="784">
        <f aca="true" t="shared" si="2" ref="H99:H106">F99*G99/1000*1.2</f>
        <v>372.521946</v>
      </c>
      <c r="I99" s="316"/>
      <c r="J99" s="316"/>
      <c r="K99" s="316"/>
      <c r="L99" s="316"/>
      <c r="M99" s="316"/>
      <c r="N99" s="316"/>
      <c r="O99" s="317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ht="17.25" customHeight="1" outlineLevel="1">
      <c r="A100" s="1423" t="s">
        <v>69</v>
      </c>
      <c r="B100" s="1383"/>
      <c r="C100" s="1383"/>
      <c r="D100" s="596" t="s">
        <v>72</v>
      </c>
      <c r="E100" s="372" t="s">
        <v>16</v>
      </c>
      <c r="F100" s="558" t="e">
        <f>'01.2020'!F29+'02.2020'!F45+'03.2020'!F32+'04.2020'!F50+'05.2020'!F30+'06.2020'!F42+'07.2020'!#REF!+'08.2020'!#REF!+'09.2020'!#REF!+'10.2020'!F36+'12.2020'!F17+'12.2019'!F35</f>
        <v>#REF!</v>
      </c>
      <c r="G100" s="371">
        <v>252.08</v>
      </c>
      <c r="H100" s="784" t="e">
        <f t="shared" si="2"/>
        <v>#REF!</v>
      </c>
      <c r="I100" s="316"/>
      <c r="J100" s="316"/>
      <c r="K100" s="316"/>
      <c r="L100" s="316"/>
      <c r="M100" s="316"/>
      <c r="N100" s="316"/>
      <c r="O100" s="317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ht="17.25" customHeight="1" outlineLevel="1">
      <c r="A101" s="1368" t="s">
        <v>70</v>
      </c>
      <c r="B101" s="1369"/>
      <c r="C101" s="1369"/>
      <c r="D101" s="596" t="s">
        <v>71</v>
      </c>
      <c r="E101" s="372" t="s">
        <v>29</v>
      </c>
      <c r="F101" s="622" t="e">
        <f>'01.2020'!F30+'02.2020'!F46+'03.2020'!F33+'04.2020'!F51+'05.2020'!F31+'06.2020'!#REF!+'07.2020'!#REF!+'08.2020'!#REF!+'09.2020'!#REF!+'10.2020'!F37+'12.2020'!F18+'12.2019'!F36</f>
        <v>#REF!</v>
      </c>
      <c r="G101" s="371">
        <v>128.21</v>
      </c>
      <c r="H101" s="784" t="e">
        <f t="shared" si="2"/>
        <v>#REF!</v>
      </c>
      <c r="I101" s="316"/>
      <c r="J101" s="316"/>
      <c r="K101" s="316"/>
      <c r="L101" s="316"/>
      <c r="M101" s="316"/>
      <c r="N101" s="316"/>
      <c r="O101" s="317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ht="17.25" customHeight="1" outlineLevel="1">
      <c r="A102" s="1369" t="s">
        <v>73</v>
      </c>
      <c r="B102" s="1369"/>
      <c r="C102" s="1369"/>
      <c r="D102" s="596" t="s">
        <v>74</v>
      </c>
      <c r="E102" s="372" t="s">
        <v>29</v>
      </c>
      <c r="F102" s="622" t="e">
        <f>'01.2020'!F31+'02.2020'!F47+'03.2020'!F34+'04.2020'!F52+'05.2020'!F32+'06.2020'!#REF!+'07.2020'!#REF!+'08.2020'!#REF!+'09.2020'!#REF!+'10.2020'!F38+'12.2020'!F19+'12.2019'!F37</f>
        <v>#REF!</v>
      </c>
      <c r="G102" s="371">
        <v>50</v>
      </c>
      <c r="H102" s="784" t="e">
        <f t="shared" si="2"/>
        <v>#REF!</v>
      </c>
      <c r="I102" s="316"/>
      <c r="J102" s="316"/>
      <c r="K102" s="316"/>
      <c r="L102" s="316"/>
      <c r="M102" s="316"/>
      <c r="N102" s="316"/>
      <c r="O102" s="317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ht="17.25" customHeight="1" outlineLevel="1">
      <c r="A103" s="1423" t="s">
        <v>22</v>
      </c>
      <c r="B103" s="1383"/>
      <c r="C103" s="1383"/>
      <c r="D103" s="596" t="s">
        <v>23</v>
      </c>
      <c r="E103" s="372" t="s">
        <v>10</v>
      </c>
      <c r="F103" s="788" t="e">
        <f>'01.2020'!F32+'02.2020'!F48+'03.2020'!F35+'04.2020'!F53+'05.2020'!F33+'06.2020'!F43+'07.2020'!#REF!+'08.2020'!#REF!+'09.2020'!#REF!+'10.2020'!F39+'12.2020'!F20+'12.2019'!F38</f>
        <v>#REF!</v>
      </c>
      <c r="G103" s="371">
        <v>69907.41</v>
      </c>
      <c r="H103" s="784" t="e">
        <f t="shared" si="2"/>
        <v>#REF!</v>
      </c>
      <c r="I103" s="316"/>
      <c r="J103" s="316"/>
      <c r="K103" s="316"/>
      <c r="L103" s="316"/>
      <c r="M103" s="316"/>
      <c r="N103" s="316"/>
      <c r="O103" s="317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ht="17.25" customHeight="1" outlineLevel="1">
      <c r="A104" s="1423" t="s">
        <v>24</v>
      </c>
      <c r="B104" s="1383"/>
      <c r="C104" s="1383"/>
      <c r="D104" s="596" t="s">
        <v>25</v>
      </c>
      <c r="E104" s="372" t="s">
        <v>10</v>
      </c>
      <c r="F104" s="788" t="e">
        <f>'01.2020'!F33+'02.2020'!F49+'03.2020'!F36+'04.2020'!F54+'05.2020'!F34+'06.2020'!F44+'07.2020'!#REF!+'08.2020'!#REF!+'09.2020'!#REF!+'10.2020'!F40+'12.2020'!F21+'12.2019'!F39</f>
        <v>#REF!</v>
      </c>
      <c r="G104" s="371">
        <v>61574.07</v>
      </c>
      <c r="H104" s="784" t="e">
        <f t="shared" si="2"/>
        <v>#REF!</v>
      </c>
      <c r="I104" s="316"/>
      <c r="J104" s="316"/>
      <c r="K104" s="316"/>
      <c r="L104" s="316"/>
      <c r="M104" s="316"/>
      <c r="N104" s="316"/>
      <c r="O104" s="317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ht="17.25" customHeight="1" outlineLevel="1">
      <c r="A105" s="1423" t="s">
        <v>26</v>
      </c>
      <c r="B105" s="1383"/>
      <c r="C105" s="1383"/>
      <c r="D105" s="596" t="s">
        <v>27</v>
      </c>
      <c r="E105" s="372" t="s">
        <v>10</v>
      </c>
      <c r="F105" s="788" t="e">
        <f>'01.2020'!F34+'02.2020'!F50+'03.2020'!F37+'04.2020'!F55+'05.2020'!F35+'06.2020'!#REF!+'07.2020'!#REF!+'08.2020'!#REF!+'09.2020'!#REF!+'10.2020'!F41+'12.2020'!F22+'12.2019'!F40</f>
        <v>#REF!</v>
      </c>
      <c r="G105" s="371">
        <v>64814.81</v>
      </c>
      <c r="H105" s="784" t="e">
        <f t="shared" si="2"/>
        <v>#REF!</v>
      </c>
      <c r="I105" s="316"/>
      <c r="J105" s="316"/>
      <c r="K105" s="316"/>
      <c r="L105" s="316"/>
      <c r="M105" s="316"/>
      <c r="N105" s="316"/>
      <c r="O105" s="317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ht="17.25" customHeight="1" outlineLevel="1">
      <c r="A106" s="1383" t="s">
        <v>148</v>
      </c>
      <c r="B106" s="1383"/>
      <c r="C106" s="1384"/>
      <c r="D106" s="596"/>
      <c r="E106" s="372" t="s">
        <v>16</v>
      </c>
      <c r="F106" s="622" t="e">
        <f>'01.2020'!F35+'02.2020'!F51+'03.2020'!F38+'04.2020'!F56+'05.2020'!F36+'06.2020'!#REF!+'07.2020'!#REF!+'08.2020'!#REF!+'09.2020'!#REF!+'10.2020'!F42+'12.2020'!F25+'12.2019'!F41</f>
        <v>#REF!</v>
      </c>
      <c r="G106" s="371">
        <v>400</v>
      </c>
      <c r="H106" s="784" t="e">
        <f t="shared" si="2"/>
        <v>#REF!</v>
      </c>
      <c r="I106" s="316"/>
      <c r="J106" s="316"/>
      <c r="K106" s="316"/>
      <c r="L106" s="316"/>
      <c r="M106" s="316"/>
      <c r="N106" s="316"/>
      <c r="O106" s="317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s="21" customFormat="1" ht="29.25" customHeight="1" outlineLevel="1" collapsed="1" thickBot="1">
      <c r="A107" s="1462" t="s">
        <v>11</v>
      </c>
      <c r="B107" s="1463"/>
      <c r="C107" s="1464"/>
      <c r="D107" s="598"/>
      <c r="E107" s="545"/>
      <c r="F107" s="321"/>
      <c r="G107" s="373"/>
      <c r="H107" s="114" t="e">
        <f>SUM(H98:H106)</f>
        <v>#REF!</v>
      </c>
      <c r="I107" s="792" t="e">
        <f>H107/1.2</f>
        <v>#REF!</v>
      </c>
      <c r="J107" s="322"/>
      <c r="K107" s="374"/>
      <c r="L107" s="322"/>
      <c r="M107" s="322"/>
      <c r="N107" s="374"/>
      <c r="O107" s="323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ht="32.25" outlineLevel="1" thickBot="1">
      <c r="A108" s="32" t="s">
        <v>14</v>
      </c>
      <c r="B108" s="83" t="e">
        <f>B112+B116</f>
        <v>#REF!</v>
      </c>
      <c r="C108" s="83" t="e">
        <f>C112+C116</f>
        <v>#REF!</v>
      </c>
      <c r="D108" s="257">
        <f>K119</f>
        <v>0</v>
      </c>
      <c r="E108" s="1357">
        <f>N119</f>
        <v>0</v>
      </c>
      <c r="F108" s="1358"/>
      <c r="G108" s="324"/>
      <c r="H108" s="325"/>
      <c r="I108" s="278"/>
      <c r="J108" s="278"/>
      <c r="K108" s="278"/>
      <c r="L108" s="278"/>
      <c r="M108" s="278"/>
      <c r="N108" s="278"/>
      <c r="O108" s="326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ht="13.5" customHeight="1" thickBot="1">
      <c r="A109" s="1465" t="s">
        <v>17</v>
      </c>
      <c r="B109" s="1466"/>
      <c r="C109" s="1467"/>
      <c r="D109" s="1366" t="s">
        <v>2</v>
      </c>
      <c r="E109" s="1366" t="s">
        <v>3</v>
      </c>
      <c r="F109" s="1380" t="s">
        <v>18</v>
      </c>
      <c r="G109" s="1381"/>
      <c r="H109" s="1382"/>
      <c r="I109" s="1386" t="s">
        <v>4</v>
      </c>
      <c r="J109" s="1387"/>
      <c r="K109" s="1388"/>
      <c r="L109" s="1386" t="s">
        <v>5</v>
      </c>
      <c r="M109" s="1387"/>
      <c r="N109" s="1387"/>
      <c r="O109" s="327" t="s">
        <v>34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ht="48.75" customHeight="1" thickBot="1">
      <c r="A110" s="1468"/>
      <c r="B110" s="1469"/>
      <c r="C110" s="1470"/>
      <c r="D110" s="1367"/>
      <c r="E110" s="1367"/>
      <c r="F110" s="252" t="s">
        <v>35</v>
      </c>
      <c r="G110" s="474" t="s">
        <v>6</v>
      </c>
      <c r="H110" s="328" t="s">
        <v>7</v>
      </c>
      <c r="I110" s="329" t="s">
        <v>8</v>
      </c>
      <c r="J110" s="576" t="s">
        <v>6</v>
      </c>
      <c r="K110" s="701" t="s">
        <v>7</v>
      </c>
      <c r="L110" s="329" t="s">
        <v>8</v>
      </c>
      <c r="M110" s="576" t="s">
        <v>6</v>
      </c>
      <c r="N110" s="701" t="s">
        <v>7</v>
      </c>
      <c r="O110" s="69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ht="17.25" customHeight="1" outlineLevel="1" thickBot="1">
      <c r="A111" s="1465">
        <v>1</v>
      </c>
      <c r="B111" s="1466"/>
      <c r="C111" s="1467"/>
      <c r="D111" s="332">
        <v>2</v>
      </c>
      <c r="E111" s="333">
        <v>3</v>
      </c>
      <c r="F111" s="332">
        <v>4</v>
      </c>
      <c r="G111" s="333">
        <v>5</v>
      </c>
      <c r="H111" s="333">
        <v>6</v>
      </c>
      <c r="I111" s="333">
        <v>7</v>
      </c>
      <c r="J111" s="333">
        <v>8</v>
      </c>
      <c r="K111" s="333">
        <v>9</v>
      </c>
      <c r="L111" s="333">
        <v>10</v>
      </c>
      <c r="M111" s="333">
        <v>11</v>
      </c>
      <c r="N111" s="333">
        <v>12</v>
      </c>
      <c r="O111" s="334">
        <v>13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ht="17.25" customHeight="1" outlineLevel="1" collapsed="1" thickBot="1">
      <c r="A112" s="312" t="s">
        <v>19</v>
      </c>
      <c r="B112" s="177" t="e">
        <f>'01.2020'!B41+'02.2020'!B57+'03.2020'!B44+'04.2020'!B62+'05.2020'!B42+'06.2020'!B50+'07.2020'!B32+'08.2020'!B41+'09.2020'!B31+'10.2020'!B48+'12.2020'!B31+'12.2019'!B47</f>
        <v>#REF!</v>
      </c>
      <c r="C112" s="177" t="e">
        <f>G112</f>
        <v>#REF!</v>
      </c>
      <c r="D112" s="639"/>
      <c r="E112" s="640"/>
      <c r="F112" s="176"/>
      <c r="G112" s="324" t="e">
        <f>B112*1.2</f>
        <v>#REF!</v>
      </c>
      <c r="H112" s="325" t="s">
        <v>33</v>
      </c>
      <c r="I112" s="335"/>
      <c r="J112" s="762"/>
      <c r="K112" s="762"/>
      <c r="L112" s="762"/>
      <c r="M112" s="335"/>
      <c r="N112" s="335"/>
      <c r="O112" s="336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ht="17.25" customHeight="1" outlineLevel="1">
      <c r="A113" s="1781" t="s">
        <v>129</v>
      </c>
      <c r="B113" s="1782"/>
      <c r="C113" s="1783"/>
      <c r="D113" s="600"/>
      <c r="E113" s="602" t="s">
        <v>9</v>
      </c>
      <c r="F113" s="258" t="e">
        <f>'01.2020'!F42+'02.2020'!F58+'03.2020'!F45+'04.2020'!F63+'05.2020'!F43+'06.2020'!F51+'07.2020'!#REF!+'08.2020'!#REF!+'09.2020'!#REF!+'10.2020'!F49+'12.2020'!F32+'12.2019'!F48</f>
        <v>#REF!</v>
      </c>
      <c r="G113" s="261">
        <v>30.9</v>
      </c>
      <c r="H113" s="263" t="e">
        <f>F113*G113/1000*1.2</f>
        <v>#REF!</v>
      </c>
      <c r="I113" s="337"/>
      <c r="J113" s="337"/>
      <c r="K113" s="337"/>
      <c r="L113" s="337"/>
      <c r="M113" s="337"/>
      <c r="N113" s="337"/>
      <c r="O113" s="33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ht="17.25" customHeight="1" outlineLevel="1">
      <c r="A114" s="141" t="s">
        <v>56</v>
      </c>
      <c r="B114" s="142"/>
      <c r="C114" s="189"/>
      <c r="D114" s="604" t="s">
        <v>36</v>
      </c>
      <c r="E114" s="204" t="s">
        <v>29</v>
      </c>
      <c r="F114" s="204">
        <f>'01.2020'!F43+'02.2020'!F59+'03.2020'!F46+'04.2020'!F64+'05.2020'!F44+'06.2020'!F52+'07.2020'!F33+'08.2020'!F42+'09.2020'!F32+'10.2020'!F50+'12.2020'!F33+'12.2019'!F49</f>
        <v>55.8</v>
      </c>
      <c r="G114" s="262">
        <v>113.3</v>
      </c>
      <c r="H114" s="263">
        <f>F114*G114/1000*1.2</f>
        <v>7.586567999999999</v>
      </c>
      <c r="I114" s="339"/>
      <c r="J114" s="339"/>
      <c r="K114" s="263"/>
      <c r="L114" s="339"/>
      <c r="M114" s="339"/>
      <c r="N114" s="263"/>
      <c r="O114" s="33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ht="17.25" customHeight="1" outlineLevel="1" thickBot="1">
      <c r="A115" s="340"/>
      <c r="B115" s="341" t="s">
        <v>11</v>
      </c>
      <c r="C115" s="342"/>
      <c r="D115" s="605"/>
      <c r="E115" s="343"/>
      <c r="F115" s="343"/>
      <c r="G115" s="344"/>
      <c r="H115" s="117" t="e">
        <f>SUM(H113:H114)</f>
        <v>#REF!</v>
      </c>
      <c r="I115" s="345"/>
      <c r="J115" s="345"/>
      <c r="K115" s="82"/>
      <c r="L115" s="345"/>
      <c r="M115" s="345"/>
      <c r="N115" s="82"/>
      <c r="O115" s="338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ht="17.25" customHeight="1" outlineLevel="1" thickBot="1">
      <c r="A116" s="299" t="s">
        <v>20</v>
      </c>
      <c r="B116" s="265" t="e">
        <f>'01.2020'!B45+'02.2020'!B61+'03.2020'!B48+'04.2020'!B66+'05.2020'!B46+'06.2020'!B54+'07.2020'!B35+'08.2020'!B44+'09.2020'!B34+'10.2020'!B52+'12.2020'!#REF!+'12.2019'!B51</f>
        <v>#REF!</v>
      </c>
      <c r="C116" s="265" t="e">
        <f>G116</f>
        <v>#REF!</v>
      </c>
      <c r="D116" s="606"/>
      <c r="E116" s="301"/>
      <c r="F116" s="173"/>
      <c r="G116" s="319" t="e">
        <f>B116*1.2</f>
        <v>#REF!</v>
      </c>
      <c r="H116" s="320" t="s">
        <v>33</v>
      </c>
      <c r="I116" s="304"/>
      <c r="J116" s="304"/>
      <c r="K116" s="77"/>
      <c r="L116" s="304"/>
      <c r="M116" s="304"/>
      <c r="N116" s="77"/>
      <c r="O116" s="305"/>
      <c r="P116" s="18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ht="17.25" customHeight="1" outlineLevel="1">
      <c r="A117" s="1389" t="s">
        <v>129</v>
      </c>
      <c r="B117" s="1390"/>
      <c r="C117" s="1784"/>
      <c r="D117" s="600"/>
      <c r="E117" s="602" t="s">
        <v>9</v>
      </c>
      <c r="F117" s="204" t="e">
        <f>'01.2020'!F47+'02.2020'!F62+'03.2020'!F50+'04.2020'!F67+'05.2020'!F47+'06.2020'!F55+'07.2020'!#REF!+'08.2020'!#REF!+'09.2020'!#REF!+'10.2020'!F53+'12.2020'!#REF!+'12.2019'!F52</f>
        <v>#REF!</v>
      </c>
      <c r="G117" s="261">
        <v>30.9</v>
      </c>
      <c r="H117" s="263" t="e">
        <f>F117*G117/1000*1.2</f>
        <v>#REF!</v>
      </c>
      <c r="I117" s="337"/>
      <c r="J117" s="337"/>
      <c r="K117" s="337"/>
      <c r="L117" s="337"/>
      <c r="M117" s="337"/>
      <c r="N117" s="337"/>
      <c r="O117" s="338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ht="16.5" outlineLevel="1" thickBot="1">
      <c r="A118" s="190" t="s">
        <v>56</v>
      </c>
      <c r="B118" s="191"/>
      <c r="C118" s="192"/>
      <c r="D118" s="604" t="s">
        <v>36</v>
      </c>
      <c r="E118" s="204" t="s">
        <v>29</v>
      </c>
      <c r="F118" s="204" t="e">
        <f>'01.2020'!F48+'02.2020'!F63+'03.2020'!F51+'04.2020'!F68+'05.2020'!F48+'06.2020'!F56+'07.2020'!F36+'08.2020'!F45+'09.2020'!F35+'10.2020'!F54+'12.2020'!#REF!+'12.2019'!F53</f>
        <v>#REF!</v>
      </c>
      <c r="G118" s="262">
        <v>113.3</v>
      </c>
      <c r="H118" s="263" t="e">
        <f>F118*G118/1000*1.2</f>
        <v>#REF!</v>
      </c>
      <c r="I118" s="339"/>
      <c r="J118" s="339"/>
      <c r="K118" s="263"/>
      <c r="L118" s="339"/>
      <c r="M118" s="339"/>
      <c r="N118" s="263"/>
      <c r="O118" s="33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ht="34.5" customHeight="1" outlineLevel="1" thickBot="1">
      <c r="A119" s="1778" t="s">
        <v>11</v>
      </c>
      <c r="B119" s="1779"/>
      <c r="C119" s="1780"/>
      <c r="D119" s="607"/>
      <c r="E119" s="603"/>
      <c r="F119" s="347"/>
      <c r="G119" s="344"/>
      <c r="H119" s="117" t="e">
        <f>SUM(H117:H118)</f>
        <v>#REF!</v>
      </c>
      <c r="I119" s="345"/>
      <c r="J119" s="345"/>
      <c r="K119" s="82"/>
      <c r="L119" s="345"/>
      <c r="M119" s="345"/>
      <c r="N119" s="82"/>
      <c r="O119" s="348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ht="25.5" customHeight="1" outlineLevel="1" thickBot="1">
      <c r="A120" s="34" t="s">
        <v>37</v>
      </c>
      <c r="B120" s="84" t="e">
        <f>B124+B159</f>
        <v>#REF!</v>
      </c>
      <c r="C120" s="84" t="e">
        <f>C124+C159</f>
        <v>#REF!</v>
      </c>
      <c r="D120" s="259">
        <f>K174</f>
        <v>0</v>
      </c>
      <c r="E120" s="1397">
        <f>N174</f>
        <v>0</v>
      </c>
      <c r="F120" s="1353"/>
      <c r="G120" s="349"/>
      <c r="H120" s="325"/>
      <c r="I120" s="270"/>
      <c r="J120" s="270"/>
      <c r="K120" s="270"/>
      <c r="L120" s="270"/>
      <c r="M120" s="270"/>
      <c r="N120" s="270"/>
      <c r="O120" s="326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ht="15.75" customHeight="1" outlineLevel="1" thickBot="1">
      <c r="A121" s="1424" t="s">
        <v>17</v>
      </c>
      <c r="B121" s="1425"/>
      <c r="C121" s="1426"/>
      <c r="D121" s="1421" t="s">
        <v>2</v>
      </c>
      <c r="E121" s="1421" t="s">
        <v>3</v>
      </c>
      <c r="F121" s="1458" t="s">
        <v>18</v>
      </c>
      <c r="G121" s="1352"/>
      <c r="H121" s="1353"/>
      <c r="I121" s="1351" t="s">
        <v>4</v>
      </c>
      <c r="J121" s="1352"/>
      <c r="K121" s="1353"/>
      <c r="L121" s="1351" t="s">
        <v>5</v>
      </c>
      <c r="M121" s="1352"/>
      <c r="N121" s="1352"/>
      <c r="O121" s="350" t="s">
        <v>34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ht="47.25" customHeight="1" outlineLevel="1" thickBot="1">
      <c r="A122" s="1427"/>
      <c r="B122" s="1428"/>
      <c r="C122" s="1429"/>
      <c r="D122" s="1422"/>
      <c r="E122" s="1422"/>
      <c r="F122" s="253" t="s">
        <v>35</v>
      </c>
      <c r="G122" s="711" t="s">
        <v>6</v>
      </c>
      <c r="H122" s="351" t="s">
        <v>7</v>
      </c>
      <c r="I122" s="703" t="s">
        <v>8</v>
      </c>
      <c r="J122" s="717" t="s">
        <v>6</v>
      </c>
      <c r="K122" s="713" t="s">
        <v>7</v>
      </c>
      <c r="L122" s="703" t="s">
        <v>8</v>
      </c>
      <c r="M122" s="717" t="s">
        <v>6</v>
      </c>
      <c r="N122" s="713" t="s">
        <v>7</v>
      </c>
      <c r="O122" s="718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ht="16.5" customHeight="1" thickBot="1">
      <c r="A123" s="1430">
        <v>1</v>
      </c>
      <c r="B123" s="1431"/>
      <c r="C123" s="1432"/>
      <c r="D123" s="356">
        <v>2</v>
      </c>
      <c r="E123" s="356">
        <v>3</v>
      </c>
      <c r="F123" s="356">
        <v>4</v>
      </c>
      <c r="G123" s="356">
        <v>5</v>
      </c>
      <c r="H123" s="356">
        <v>6</v>
      </c>
      <c r="I123" s="356">
        <v>7</v>
      </c>
      <c r="J123" s="356">
        <v>8</v>
      </c>
      <c r="K123" s="356">
        <v>9</v>
      </c>
      <c r="L123" s="356">
        <v>10</v>
      </c>
      <c r="M123" s="356">
        <v>11</v>
      </c>
      <c r="N123" s="355">
        <v>12</v>
      </c>
      <c r="O123" s="357">
        <v>13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ht="16.5" customHeight="1" outlineLevel="1" thickBot="1">
      <c r="A124" s="312" t="s">
        <v>19</v>
      </c>
      <c r="B124" s="177">
        <f>'01.2020'!B54+'02.2020'!B69+'03.2020'!B57+'04.2020'!B74+'05.2020'!B54+'06.2020'!B62+'07.2020'!B42+'08.2020'!B51+'09.2020'!B41+'10.2020'!B60+'12.2020'!B38+'12.2019'!B59</f>
        <v>160.822618</v>
      </c>
      <c r="C124" s="177">
        <f>G124</f>
        <v>192.9871416</v>
      </c>
      <c r="D124" s="176"/>
      <c r="E124" s="80"/>
      <c r="F124" s="80"/>
      <c r="G124" s="763">
        <f>B124*1.2</f>
        <v>192.9871416</v>
      </c>
      <c r="H124" s="325" t="s">
        <v>33</v>
      </c>
      <c r="I124" s="335"/>
      <c r="J124" s="358"/>
      <c r="K124" s="358"/>
      <c r="L124" s="358"/>
      <c r="M124" s="335"/>
      <c r="N124" s="335"/>
      <c r="O124" s="315"/>
      <c r="P124" s="18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s="4" customFormat="1" ht="18" customHeight="1" outlineLevel="1">
      <c r="A125" s="1447" t="s">
        <v>149</v>
      </c>
      <c r="B125" s="1448"/>
      <c r="C125" s="1449"/>
      <c r="D125" s="608" t="s">
        <v>130</v>
      </c>
      <c r="E125" s="86" t="s">
        <v>151</v>
      </c>
      <c r="F125" s="86">
        <f>'01.2020'!F55</f>
        <v>16</v>
      </c>
      <c r="G125" s="375">
        <v>2846.92</v>
      </c>
      <c r="H125" s="375">
        <f aca="true" t="shared" si="3" ref="H125:H157">F125*G125/1000*1.2</f>
        <v>54.660864</v>
      </c>
      <c r="I125" s="38"/>
      <c r="J125" s="38"/>
      <c r="K125" s="367"/>
      <c r="L125" s="132"/>
      <c r="M125" s="23"/>
      <c r="N125" s="376"/>
      <c r="O125" s="136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1:53" s="4" customFormat="1" ht="33.75" customHeight="1" outlineLevel="1">
      <c r="A126" s="1412" t="s">
        <v>150</v>
      </c>
      <c r="B126" s="1413"/>
      <c r="C126" s="1414"/>
      <c r="D126" s="608" t="s">
        <v>55</v>
      </c>
      <c r="E126" s="86" t="s">
        <v>151</v>
      </c>
      <c r="F126" s="86">
        <f>'01.2020'!F56</f>
        <v>1</v>
      </c>
      <c r="G126" s="375">
        <v>3694.61</v>
      </c>
      <c r="H126" s="375">
        <f t="shared" si="3"/>
        <v>4.433532</v>
      </c>
      <c r="I126" s="38"/>
      <c r="J126" s="38"/>
      <c r="K126" s="367"/>
      <c r="L126" s="132"/>
      <c r="M126" s="20"/>
      <c r="N126" s="376"/>
      <c r="O126" s="13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1:53" s="4" customFormat="1" ht="30.75" customHeight="1" outlineLevel="1">
      <c r="A127" s="1412" t="s">
        <v>256</v>
      </c>
      <c r="B127" s="1413"/>
      <c r="C127" s="1414"/>
      <c r="D127" s="592" t="s">
        <v>128</v>
      </c>
      <c r="E127" s="36" t="s">
        <v>15</v>
      </c>
      <c r="F127" s="86">
        <f>'01.2020'!F58</f>
        <v>2</v>
      </c>
      <c r="G127" s="375">
        <v>2772.42</v>
      </c>
      <c r="H127" s="375">
        <f t="shared" si="3"/>
        <v>6.653808</v>
      </c>
      <c r="I127" s="38"/>
      <c r="J127" s="38"/>
      <c r="K127" s="367"/>
      <c r="L127" s="132"/>
      <c r="M127" s="20"/>
      <c r="N127" s="376"/>
      <c r="O127" s="136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1:53" s="4" customFormat="1" ht="18" customHeight="1" outlineLevel="1">
      <c r="A128" s="1409" t="s">
        <v>152</v>
      </c>
      <c r="B128" s="1410"/>
      <c r="C128" s="1411"/>
      <c r="D128" s="592"/>
      <c r="E128" s="36" t="s">
        <v>15</v>
      </c>
      <c r="F128" s="86">
        <f>'01.2020'!F59+'03.2020'!F58+'05.2020'!F56+'07.2020'!F44+'09.2020'!F43+'12.2020'!F39</f>
        <v>10</v>
      </c>
      <c r="G128" s="68">
        <v>50</v>
      </c>
      <c r="H128" s="375">
        <f t="shared" si="3"/>
        <v>0.6</v>
      </c>
      <c r="I128" s="38"/>
      <c r="J128" s="38"/>
      <c r="K128" s="367"/>
      <c r="L128" s="132"/>
      <c r="M128" s="20"/>
      <c r="N128" s="376"/>
      <c r="O128" s="136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1:53" s="4" customFormat="1" ht="18" customHeight="1" outlineLevel="1">
      <c r="A129" s="1409" t="s">
        <v>153</v>
      </c>
      <c r="B129" s="1410"/>
      <c r="C129" s="1411"/>
      <c r="D129" s="592" t="s">
        <v>154</v>
      </c>
      <c r="E129" s="63" t="s">
        <v>151</v>
      </c>
      <c r="F129" s="86">
        <f>'01.2020'!F60+'12.2020'!F40</f>
        <v>17</v>
      </c>
      <c r="G129" s="68">
        <v>763.23</v>
      </c>
      <c r="H129" s="375">
        <f t="shared" si="3"/>
        <v>15.569892</v>
      </c>
      <c r="I129" s="38"/>
      <c r="J129" s="38"/>
      <c r="K129" s="367"/>
      <c r="L129" s="132"/>
      <c r="M129" s="20"/>
      <c r="N129" s="376"/>
      <c r="O129" s="136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4" customFormat="1" ht="18" customHeight="1" outlineLevel="1">
      <c r="A130" s="1409" t="s">
        <v>155</v>
      </c>
      <c r="B130" s="1410"/>
      <c r="C130" s="1411"/>
      <c r="D130" s="609" t="s">
        <v>156</v>
      </c>
      <c r="E130" s="106" t="s">
        <v>9</v>
      </c>
      <c r="F130" s="106">
        <f>'01.2020'!F61</f>
        <v>12</v>
      </c>
      <c r="G130" s="770">
        <v>121.03</v>
      </c>
      <c r="H130" s="375">
        <f t="shared" si="3"/>
        <v>1.7428320000000002</v>
      </c>
      <c r="I130" s="22"/>
      <c r="J130" s="22"/>
      <c r="K130" s="366"/>
      <c r="L130" s="38"/>
      <c r="M130" s="20"/>
      <c r="N130" s="367"/>
      <c r="O130" s="137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s="4" customFormat="1" ht="18" customHeight="1" outlineLevel="1">
      <c r="A131" s="1412" t="s">
        <v>157</v>
      </c>
      <c r="B131" s="1413"/>
      <c r="C131" s="1414"/>
      <c r="D131" s="592" t="s">
        <v>158</v>
      </c>
      <c r="E131" s="106" t="s">
        <v>9</v>
      </c>
      <c r="F131" s="86">
        <f>'03.2020'!F62</f>
        <v>11</v>
      </c>
      <c r="G131" s="68">
        <v>194.67</v>
      </c>
      <c r="H131" s="375">
        <f t="shared" si="3"/>
        <v>2.569644</v>
      </c>
      <c r="I131" s="38"/>
      <c r="J131" s="38"/>
      <c r="K131" s="367"/>
      <c r="L131" s="132"/>
      <c r="M131" s="20"/>
      <c r="N131" s="376"/>
      <c r="O131" s="136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s="4" customFormat="1" ht="18" customHeight="1" outlineLevel="1">
      <c r="A132" s="1412" t="s">
        <v>159</v>
      </c>
      <c r="B132" s="1413"/>
      <c r="C132" s="1414"/>
      <c r="D132" s="592" t="s">
        <v>158</v>
      </c>
      <c r="E132" s="106" t="s">
        <v>9</v>
      </c>
      <c r="F132" s="86">
        <f>'04.2020'!F79</f>
        <v>11</v>
      </c>
      <c r="G132" s="68">
        <v>29</v>
      </c>
      <c r="H132" s="375">
        <f t="shared" si="3"/>
        <v>0.3828</v>
      </c>
      <c r="I132" s="38"/>
      <c r="J132" s="38"/>
      <c r="K132" s="367"/>
      <c r="L132" s="132"/>
      <c r="M132" s="20"/>
      <c r="N132" s="376"/>
      <c r="O132" s="13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s="4" customFormat="1" ht="18" customHeight="1" outlineLevel="1">
      <c r="A133" s="1412" t="s">
        <v>192</v>
      </c>
      <c r="B133" s="1413"/>
      <c r="C133" s="1414"/>
      <c r="D133" s="592" t="s">
        <v>160</v>
      </c>
      <c r="E133" s="106" t="s">
        <v>15</v>
      </c>
      <c r="F133" s="86">
        <f>'01.2020'!F64+'02.2020'!F70+'03.2020'!F63+'10.2020'!F61+'12.2020'!F41+'12.2019'!F61</f>
        <v>35</v>
      </c>
      <c r="G133" s="68">
        <v>266.08</v>
      </c>
      <c r="H133" s="375">
        <f t="shared" si="3"/>
        <v>11.17536</v>
      </c>
      <c r="I133" s="38"/>
      <c r="J133" s="38"/>
      <c r="K133" s="367"/>
      <c r="L133" s="132"/>
      <c r="M133" s="20"/>
      <c r="N133" s="376"/>
      <c r="O133" s="13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53" s="4" customFormat="1" ht="31.5" customHeight="1" outlineLevel="1">
      <c r="A134" s="1412" t="s">
        <v>167</v>
      </c>
      <c r="B134" s="1413"/>
      <c r="C134" s="1414"/>
      <c r="D134" s="592"/>
      <c r="E134" s="106" t="s">
        <v>15</v>
      </c>
      <c r="F134" s="86">
        <f>'01.2020'!F65</f>
        <v>1</v>
      </c>
      <c r="G134" s="68">
        <v>266.08</v>
      </c>
      <c r="H134" s="375">
        <f t="shared" si="3"/>
        <v>0.31929599999999997</v>
      </c>
      <c r="I134" s="38"/>
      <c r="J134" s="38"/>
      <c r="K134" s="367"/>
      <c r="L134" s="132"/>
      <c r="M134" s="20"/>
      <c r="N134" s="376"/>
      <c r="O134" s="136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1:53" s="4" customFormat="1" ht="18" customHeight="1" outlineLevel="1">
      <c r="A135" s="1412" t="s">
        <v>161</v>
      </c>
      <c r="B135" s="1413"/>
      <c r="C135" s="1414"/>
      <c r="D135" s="592" t="s">
        <v>47</v>
      </c>
      <c r="E135" s="106" t="s">
        <v>15</v>
      </c>
      <c r="F135" s="86">
        <f>'01.2020'!F66+'02.2020'!F72+'03.2020'!F66+'04.2020'!F83+'05.2020'!F60+'06.2020'!F67+'07.2020'!F45+'08.2020'!F55+'09.2020'!F44+'10.2020'!F62+'12.2020'!F43+'12.2019'!F60</f>
        <v>246</v>
      </c>
      <c r="G135" s="68">
        <v>11.15</v>
      </c>
      <c r="H135" s="375">
        <f t="shared" si="3"/>
        <v>3.29148</v>
      </c>
      <c r="I135" s="38"/>
      <c r="J135" s="38"/>
      <c r="K135" s="367"/>
      <c r="L135" s="132"/>
      <c r="M135" s="20"/>
      <c r="N135" s="376"/>
      <c r="O135" s="136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1:53" s="4" customFormat="1" ht="18" customHeight="1" outlineLevel="1">
      <c r="A136" s="1409" t="s">
        <v>162</v>
      </c>
      <c r="B136" s="1410"/>
      <c r="C136" s="1411"/>
      <c r="D136" s="592" t="s">
        <v>47</v>
      </c>
      <c r="E136" s="36" t="s">
        <v>15</v>
      </c>
      <c r="F136" s="86" t="e">
        <f>'01.2020'!F67+'03.2020'!F64+'05.2020'!F57+'07.2020'!#REF!+'09.2020'!#REF!+'12.2020'!#REF!</f>
        <v>#REF!</v>
      </c>
      <c r="G136" s="68">
        <v>11.15</v>
      </c>
      <c r="H136" s="375" t="e">
        <f t="shared" si="3"/>
        <v>#REF!</v>
      </c>
      <c r="I136" s="38"/>
      <c r="J136" s="38"/>
      <c r="K136" s="367"/>
      <c r="L136" s="132"/>
      <c r="M136" s="20"/>
      <c r="N136" s="376"/>
      <c r="O136" s="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s="4" customFormat="1" ht="18" customHeight="1" outlineLevel="1">
      <c r="A137" s="1409" t="s">
        <v>184</v>
      </c>
      <c r="B137" s="1410"/>
      <c r="C137" s="1411"/>
      <c r="D137" s="592"/>
      <c r="E137" s="36" t="s">
        <v>15</v>
      </c>
      <c r="F137" s="86">
        <f>'01.2020'!F68+'02.2020'!F71+'03.2020'!F67+'04.2020'!F82+'05.2020'!F59+'06.2020'!F66+'07.2020'!F43+'08.2020'!F56+'09.2020'!F42+'10.2020'!F63+'12.2020'!F42+'12.2019'!F62</f>
        <v>11</v>
      </c>
      <c r="G137" s="68">
        <v>41.2</v>
      </c>
      <c r="H137" s="375">
        <f t="shared" si="3"/>
        <v>0.54384</v>
      </c>
      <c r="I137" s="38"/>
      <c r="J137" s="38"/>
      <c r="K137" s="367"/>
      <c r="L137" s="132"/>
      <c r="M137" s="20"/>
      <c r="N137" s="376"/>
      <c r="O137" s="13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1:53" s="4" customFormat="1" ht="18" customHeight="1" outlineLevel="1">
      <c r="A138" s="1409" t="s">
        <v>163</v>
      </c>
      <c r="B138" s="1410"/>
      <c r="C138" s="1411"/>
      <c r="D138" s="592" t="s">
        <v>164</v>
      </c>
      <c r="E138" s="36" t="s">
        <v>15</v>
      </c>
      <c r="F138" s="86">
        <f>'06.2020'!F64</f>
        <v>1</v>
      </c>
      <c r="G138" s="68">
        <v>465.35</v>
      </c>
      <c r="H138" s="375">
        <f t="shared" si="3"/>
        <v>0.55842</v>
      </c>
      <c r="I138" s="38"/>
      <c r="J138" s="38"/>
      <c r="K138" s="367"/>
      <c r="L138" s="132"/>
      <c r="M138" s="20"/>
      <c r="N138" s="376"/>
      <c r="O138" s="136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1:53" s="4" customFormat="1" ht="18" customHeight="1" outlineLevel="1">
      <c r="A139" s="1409" t="s">
        <v>215</v>
      </c>
      <c r="B139" s="1410"/>
      <c r="C139" s="1411"/>
      <c r="D139" s="608"/>
      <c r="E139" s="86" t="s">
        <v>15</v>
      </c>
      <c r="F139" s="86">
        <f>'06.2020'!F63</f>
        <v>1</v>
      </c>
      <c r="G139" s="68">
        <v>781.08</v>
      </c>
      <c r="H139" s="375">
        <f t="shared" si="3"/>
        <v>0.9372959999999999</v>
      </c>
      <c r="I139" s="38"/>
      <c r="J139" s="38"/>
      <c r="K139" s="367"/>
      <c r="L139" s="132"/>
      <c r="M139" s="20"/>
      <c r="N139" s="376"/>
      <c r="O139" s="136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1:53" s="4" customFormat="1" ht="18" customHeight="1" outlineLevel="1">
      <c r="A140" s="1409" t="s">
        <v>165</v>
      </c>
      <c r="B140" s="1410"/>
      <c r="C140" s="1411"/>
      <c r="D140" s="592" t="s">
        <v>46</v>
      </c>
      <c r="E140" s="36" t="s">
        <v>9</v>
      </c>
      <c r="F140" s="184">
        <f>'04.2020'!F80</f>
        <v>14</v>
      </c>
      <c r="G140" s="68">
        <v>127.03</v>
      </c>
      <c r="H140" s="375">
        <f t="shared" si="3"/>
        <v>2.1341040000000002</v>
      </c>
      <c r="I140" s="38"/>
      <c r="J140" s="38"/>
      <c r="K140" s="367"/>
      <c r="L140" s="132"/>
      <c r="M140" s="20"/>
      <c r="N140" s="376"/>
      <c r="O140" s="13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1:53" s="4" customFormat="1" ht="18" customHeight="1" outlineLevel="1">
      <c r="A141" s="1409" t="s">
        <v>218</v>
      </c>
      <c r="B141" s="1410"/>
      <c r="C141" s="1411"/>
      <c r="D141" s="592" t="s">
        <v>46</v>
      </c>
      <c r="E141" s="36" t="s">
        <v>9</v>
      </c>
      <c r="F141" s="86">
        <f>'06.2020'!F65</f>
        <v>1</v>
      </c>
      <c r="G141" s="68">
        <v>261.87</v>
      </c>
      <c r="H141" s="375">
        <f t="shared" si="3"/>
        <v>0.31424399999999997</v>
      </c>
      <c r="I141" s="38"/>
      <c r="J141" s="38"/>
      <c r="K141" s="367"/>
      <c r="L141" s="132"/>
      <c r="M141" s="20"/>
      <c r="N141" s="376"/>
      <c r="O141" s="136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1:53" s="4" customFormat="1" ht="18" customHeight="1" outlineLevel="1">
      <c r="A142" s="1791" t="s">
        <v>166</v>
      </c>
      <c r="B142" s="1792"/>
      <c r="C142" s="1793"/>
      <c r="D142" s="611" t="s">
        <v>50</v>
      </c>
      <c r="E142" s="129" t="s">
        <v>9</v>
      </c>
      <c r="F142" s="86">
        <f>'01.2020'!F70</f>
        <v>12</v>
      </c>
      <c r="G142" s="771">
        <v>206</v>
      </c>
      <c r="H142" s="375">
        <f t="shared" si="3"/>
        <v>2.9663999999999997</v>
      </c>
      <c r="I142" s="38"/>
      <c r="J142" s="38"/>
      <c r="K142" s="367"/>
      <c r="L142" s="132"/>
      <c r="M142" s="20"/>
      <c r="N142" s="376"/>
      <c r="O142" s="13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1:53" s="4" customFormat="1" ht="24" customHeight="1" outlineLevel="1">
      <c r="A143" s="1412" t="s">
        <v>168</v>
      </c>
      <c r="B143" s="1413"/>
      <c r="C143" s="1414"/>
      <c r="D143" s="608" t="s">
        <v>57</v>
      </c>
      <c r="E143" s="86" t="s">
        <v>151</v>
      </c>
      <c r="F143" s="86">
        <f>'04.2020'!F75</f>
        <v>16</v>
      </c>
      <c r="G143" s="68">
        <v>871.2</v>
      </c>
      <c r="H143" s="375">
        <f t="shared" si="3"/>
        <v>16.727040000000002</v>
      </c>
      <c r="I143" s="38"/>
      <c r="J143" s="38"/>
      <c r="K143" s="367"/>
      <c r="L143" s="132"/>
      <c r="M143" s="20"/>
      <c r="N143" s="376"/>
      <c r="O143" s="13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1:53" s="4" customFormat="1" ht="18" customHeight="1" outlineLevel="1">
      <c r="A144" s="1409" t="s">
        <v>169</v>
      </c>
      <c r="B144" s="1410"/>
      <c r="C144" s="1411"/>
      <c r="D144" s="608" t="s">
        <v>55</v>
      </c>
      <c r="E144" s="86" t="s">
        <v>151</v>
      </c>
      <c r="F144" s="86">
        <f>'03.2020'!F59+'08.2020'!F53</f>
        <v>2</v>
      </c>
      <c r="G144" s="68">
        <v>1878.03</v>
      </c>
      <c r="H144" s="375">
        <f t="shared" si="3"/>
        <v>4.5072719999999995</v>
      </c>
      <c r="I144" s="38"/>
      <c r="J144" s="38"/>
      <c r="K144" s="367"/>
      <c r="L144" s="132"/>
      <c r="M144" s="20"/>
      <c r="N144" s="376"/>
      <c r="O144" s="136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1:53" s="4" customFormat="1" ht="18" customHeight="1" outlineLevel="1">
      <c r="A145" s="1409" t="s">
        <v>170</v>
      </c>
      <c r="B145" s="1410"/>
      <c r="C145" s="1411"/>
      <c r="D145" s="608" t="s">
        <v>171</v>
      </c>
      <c r="E145" s="86" t="s">
        <v>9</v>
      </c>
      <c r="F145" s="86">
        <f>'03.2020'!F60</f>
        <v>2</v>
      </c>
      <c r="G145" s="68">
        <v>540.4</v>
      </c>
      <c r="H145" s="375">
        <f t="shared" si="3"/>
        <v>1.29696</v>
      </c>
      <c r="I145" s="38"/>
      <c r="J145" s="38"/>
      <c r="K145" s="367"/>
      <c r="L145" s="132"/>
      <c r="M145" s="20"/>
      <c r="N145" s="376"/>
      <c r="O145" s="13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1:53" s="4" customFormat="1" ht="18" customHeight="1" outlineLevel="1">
      <c r="A146" s="1409" t="s">
        <v>172</v>
      </c>
      <c r="B146" s="1410"/>
      <c r="C146" s="1411"/>
      <c r="D146" s="608" t="s">
        <v>173</v>
      </c>
      <c r="E146" s="86" t="s">
        <v>151</v>
      </c>
      <c r="F146" s="86">
        <f>'04.2020'!F76</f>
        <v>1</v>
      </c>
      <c r="G146" s="68">
        <v>871.2</v>
      </c>
      <c r="H146" s="375">
        <f t="shared" si="3"/>
        <v>1.0454400000000001</v>
      </c>
      <c r="I146" s="38"/>
      <c r="J146" s="38"/>
      <c r="K146" s="367"/>
      <c r="L146" s="132"/>
      <c r="M146" s="20"/>
      <c r="N146" s="376"/>
      <c r="O146" s="13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1:53" s="4" customFormat="1" ht="18" customHeight="1" outlineLevel="1">
      <c r="A147" s="1409" t="s">
        <v>255</v>
      </c>
      <c r="B147" s="1410"/>
      <c r="C147" s="1411"/>
      <c r="D147" s="592" t="s">
        <v>175</v>
      </c>
      <c r="E147" s="86" t="s">
        <v>9</v>
      </c>
      <c r="F147" s="86">
        <f>'05.2020'!F55</f>
        <v>8</v>
      </c>
      <c r="G147" s="68">
        <v>497.83</v>
      </c>
      <c r="H147" s="375">
        <f t="shared" si="3"/>
        <v>4.779167999999999</v>
      </c>
      <c r="I147" s="38"/>
      <c r="J147" s="38"/>
      <c r="K147" s="367"/>
      <c r="L147" s="132"/>
      <c r="M147" s="20"/>
      <c r="N147" s="376"/>
      <c r="O147" s="13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1:53" s="4" customFormat="1" ht="33.75" customHeight="1" outlineLevel="1">
      <c r="A148" s="1412" t="s">
        <v>239</v>
      </c>
      <c r="B148" s="1413"/>
      <c r="C148" s="1414"/>
      <c r="D148" s="608" t="s">
        <v>48</v>
      </c>
      <c r="E148" s="36" t="s">
        <v>15</v>
      </c>
      <c r="F148" s="86">
        <f>'04.2020'!F77</f>
        <v>17</v>
      </c>
      <c r="G148" s="68">
        <v>832.58</v>
      </c>
      <c r="H148" s="375">
        <f t="shared" si="3"/>
        <v>16.984631999999998</v>
      </c>
      <c r="I148" s="38"/>
      <c r="J148" s="38"/>
      <c r="K148" s="367"/>
      <c r="L148" s="132"/>
      <c r="M148" s="20"/>
      <c r="N148" s="376"/>
      <c r="O148" s="13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1:53" s="4" customFormat="1" ht="21" customHeight="1" outlineLevel="1">
      <c r="A149" s="1409" t="s">
        <v>177</v>
      </c>
      <c r="B149" s="1410"/>
      <c r="C149" s="1411"/>
      <c r="D149" s="592" t="s">
        <v>178</v>
      </c>
      <c r="E149" s="63" t="s">
        <v>151</v>
      </c>
      <c r="F149" s="86">
        <f>'03.2020'!F61+'08.2020'!F54</f>
        <v>16</v>
      </c>
      <c r="G149" s="68">
        <v>373.38</v>
      </c>
      <c r="H149" s="375">
        <f t="shared" si="3"/>
        <v>7.168895999999999</v>
      </c>
      <c r="I149" s="38"/>
      <c r="J149" s="38"/>
      <c r="K149" s="367"/>
      <c r="L149" s="132"/>
      <c r="M149" s="20"/>
      <c r="N149" s="376"/>
      <c r="O149" s="13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1:53" s="4" customFormat="1" ht="21" customHeight="1" outlineLevel="1">
      <c r="A150" s="1409" t="s">
        <v>179</v>
      </c>
      <c r="B150" s="1410"/>
      <c r="C150" s="1411"/>
      <c r="D150" s="592" t="s">
        <v>44</v>
      </c>
      <c r="E150" s="63" t="s">
        <v>9</v>
      </c>
      <c r="F150" s="86">
        <f>'04.2020'!F78</f>
        <v>17</v>
      </c>
      <c r="G150" s="68">
        <v>142.48</v>
      </c>
      <c r="H150" s="375">
        <f t="shared" si="3"/>
        <v>2.906592</v>
      </c>
      <c r="I150" s="38"/>
      <c r="J150" s="38"/>
      <c r="K150" s="367"/>
      <c r="L150" s="132"/>
      <c r="M150" s="20"/>
      <c r="N150" s="376"/>
      <c r="O150" s="13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1:53" s="4" customFormat="1" ht="21" customHeight="1" outlineLevel="1">
      <c r="A151" s="1412" t="s">
        <v>180</v>
      </c>
      <c r="B151" s="1413"/>
      <c r="C151" s="1414"/>
      <c r="D151" s="592"/>
      <c r="E151" s="613" t="s">
        <v>9</v>
      </c>
      <c r="F151" s="86">
        <f>'04.2020'!F81</f>
        <v>18</v>
      </c>
      <c r="G151" s="68">
        <v>71.59</v>
      </c>
      <c r="H151" s="375">
        <f t="shared" si="3"/>
        <v>1.5463440000000002</v>
      </c>
      <c r="I151" s="38"/>
      <c r="J151" s="38"/>
      <c r="K151" s="367"/>
      <c r="L151" s="132"/>
      <c r="M151" s="20"/>
      <c r="N151" s="376"/>
      <c r="O151" s="13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1:53" s="4" customFormat="1" ht="21" customHeight="1" outlineLevel="1">
      <c r="A152" s="1409" t="s">
        <v>181</v>
      </c>
      <c r="B152" s="1410"/>
      <c r="C152" s="1411"/>
      <c r="D152" s="608"/>
      <c r="E152" s="63" t="s">
        <v>9</v>
      </c>
      <c r="F152" s="86">
        <f>'01.2020'!F62</f>
        <v>1</v>
      </c>
      <c r="G152" s="68">
        <v>430.03</v>
      </c>
      <c r="H152" s="375">
        <f t="shared" si="3"/>
        <v>0.5160359999999999</v>
      </c>
      <c r="I152" s="38"/>
      <c r="J152" s="38"/>
      <c r="K152" s="367"/>
      <c r="L152" s="132"/>
      <c r="M152" s="20"/>
      <c r="N152" s="376"/>
      <c r="O152" s="13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1:53" s="4" customFormat="1" ht="21" customHeight="1" outlineLevel="1">
      <c r="A153" s="1409" t="s">
        <v>200</v>
      </c>
      <c r="B153" s="1410"/>
      <c r="C153" s="1411"/>
      <c r="D153" s="592" t="s">
        <v>201</v>
      </c>
      <c r="E153" s="36" t="s">
        <v>15</v>
      </c>
      <c r="F153" s="86">
        <f>'03.2020'!F65+'08.2020'!F52</f>
        <v>2</v>
      </c>
      <c r="G153" s="68">
        <v>925</v>
      </c>
      <c r="H153" s="375">
        <f t="shared" si="3"/>
        <v>2.22</v>
      </c>
      <c r="I153" s="38"/>
      <c r="J153" s="38"/>
      <c r="K153" s="367"/>
      <c r="L153" s="132"/>
      <c r="M153" s="20"/>
      <c r="N153" s="376"/>
      <c r="O153" s="13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1:53" s="4" customFormat="1" ht="21" customHeight="1" outlineLevel="1">
      <c r="A154" s="1409" t="s">
        <v>194</v>
      </c>
      <c r="B154" s="1410"/>
      <c r="C154" s="1411"/>
      <c r="D154" s="592" t="s">
        <v>195</v>
      </c>
      <c r="E154" s="63" t="s">
        <v>15</v>
      </c>
      <c r="F154" s="86">
        <f>'01.2020'!F69</f>
        <v>16</v>
      </c>
      <c r="G154" s="68">
        <v>1059</v>
      </c>
      <c r="H154" s="375">
        <f t="shared" si="3"/>
        <v>20.3328</v>
      </c>
      <c r="I154" s="38"/>
      <c r="J154" s="38"/>
      <c r="K154" s="367"/>
      <c r="L154" s="132"/>
      <c r="M154" s="20"/>
      <c r="N154" s="376"/>
      <c r="O154" s="13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1:53" s="4" customFormat="1" ht="21" customHeight="1" outlineLevel="1">
      <c r="A155" s="750" t="s">
        <v>209</v>
      </c>
      <c r="B155" s="751"/>
      <c r="C155" s="752"/>
      <c r="D155" s="592" t="s">
        <v>46</v>
      </c>
      <c r="E155" s="63" t="s">
        <v>9</v>
      </c>
      <c r="F155" s="86">
        <v>1</v>
      </c>
      <c r="G155" s="68">
        <v>130.93</v>
      </c>
      <c r="H155" s="375">
        <f t="shared" si="3"/>
        <v>0.157116</v>
      </c>
      <c r="I155" s="38"/>
      <c r="J155" s="38"/>
      <c r="K155" s="367"/>
      <c r="L155" s="132"/>
      <c r="M155" s="20"/>
      <c r="N155" s="376"/>
      <c r="O155" s="136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1:53" s="4" customFormat="1" ht="21" customHeight="1" outlineLevel="1">
      <c r="A156" s="1409" t="s">
        <v>182</v>
      </c>
      <c r="B156" s="1410"/>
      <c r="C156" s="1411"/>
      <c r="D156" s="592"/>
      <c r="E156" s="63" t="s">
        <v>9</v>
      </c>
      <c r="F156" s="86">
        <f>'01.2020'!F63</f>
        <v>1</v>
      </c>
      <c r="G156" s="68">
        <v>135.34</v>
      </c>
      <c r="H156" s="375">
        <f t="shared" si="3"/>
        <v>0.16240800000000002</v>
      </c>
      <c r="I156" s="38"/>
      <c r="J156" s="38"/>
      <c r="K156" s="367"/>
      <c r="L156" s="132"/>
      <c r="M156" s="20"/>
      <c r="N156" s="376"/>
      <c r="O156" s="13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1:53" s="4" customFormat="1" ht="21" customHeight="1" outlineLevel="1" thickBot="1">
      <c r="A157" s="1412" t="s">
        <v>183</v>
      </c>
      <c r="B157" s="1413"/>
      <c r="C157" s="1414"/>
      <c r="D157" s="592" t="s">
        <v>173</v>
      </c>
      <c r="E157" s="613" t="s">
        <v>9</v>
      </c>
      <c r="F157" s="86">
        <f>'01.2020'!F57</f>
        <v>1</v>
      </c>
      <c r="G157" s="68">
        <v>3189.5</v>
      </c>
      <c r="H157" s="375">
        <f t="shared" si="3"/>
        <v>3.8273999999999995</v>
      </c>
      <c r="I157" s="38"/>
      <c r="J157" s="38"/>
      <c r="K157" s="367"/>
      <c r="L157" s="132"/>
      <c r="M157" s="20"/>
      <c r="N157" s="376"/>
      <c r="O157" s="13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1:53" s="4" customFormat="1" ht="21" customHeight="1" outlineLevel="1" thickBot="1">
      <c r="A158" s="1803" t="s">
        <v>11</v>
      </c>
      <c r="B158" s="1804"/>
      <c r="C158" s="1805"/>
      <c r="D158" s="592"/>
      <c r="E158" s="63"/>
      <c r="F158" s="36"/>
      <c r="G158" s="37"/>
      <c r="H158" s="167" t="e">
        <f>SUM(H125:H157)</f>
        <v>#REF!</v>
      </c>
      <c r="I158" s="38"/>
      <c r="J158" s="38"/>
      <c r="K158" s="367"/>
      <c r="L158" s="132"/>
      <c r="M158" s="23"/>
      <c r="N158" s="376"/>
      <c r="O158" s="13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1:53" s="4" customFormat="1" ht="21" customHeight="1" outlineLevel="1" thickBot="1">
      <c r="A159" s="299" t="s">
        <v>20</v>
      </c>
      <c r="B159" s="265" t="e">
        <f>'01.2020'!B72+'02.2020'!B74+'03.2020'!B69+'04.2020'!B85+'05.2020'!B62+'06.2020'!B69+'07.2020'!B47+'08.2020'!B58+'09.2020'!B46+'10.2020'!B65+'12.2020'!#REF!+'12.2019'!B64</f>
        <v>#REF!</v>
      </c>
      <c r="C159" s="265" t="e">
        <f>G159</f>
        <v>#REF!</v>
      </c>
      <c r="D159" s="300"/>
      <c r="E159" s="60"/>
      <c r="F159" s="676"/>
      <c r="G159" s="764" t="e">
        <f>B159*1.2</f>
        <v>#REF!</v>
      </c>
      <c r="H159" s="320" t="s">
        <v>33</v>
      </c>
      <c r="I159" s="304"/>
      <c r="J159" s="304"/>
      <c r="K159" s="77"/>
      <c r="L159" s="304"/>
      <c r="M159" s="304"/>
      <c r="N159" s="77"/>
      <c r="O159" s="305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1:53" s="4" customFormat="1" ht="15.75" outlineLevel="1">
      <c r="A160" s="1447" t="s">
        <v>149</v>
      </c>
      <c r="B160" s="1448"/>
      <c r="C160" s="1449"/>
      <c r="D160" s="608" t="s">
        <v>130</v>
      </c>
      <c r="E160" s="63" t="s">
        <v>151</v>
      </c>
      <c r="F160" s="86">
        <f>'01.2020'!F73</f>
        <v>7</v>
      </c>
      <c r="G160" s="375">
        <v>2846.92</v>
      </c>
      <c r="H160" s="376">
        <f>F160*G160/1000*1.2</f>
        <v>23.914128</v>
      </c>
      <c r="I160" s="128"/>
      <c r="J160" s="128"/>
      <c r="K160" s="377"/>
      <c r="L160" s="132"/>
      <c r="M160" s="131"/>
      <c r="N160" s="376"/>
      <c r="O160" s="152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1:53" s="4" customFormat="1" ht="31.5" customHeight="1" outlineLevel="1">
      <c r="A161" s="747" t="s">
        <v>194</v>
      </c>
      <c r="B161" s="748"/>
      <c r="C161" s="749"/>
      <c r="D161" s="592" t="s">
        <v>195</v>
      </c>
      <c r="E161" s="63" t="s">
        <v>15</v>
      </c>
      <c r="F161" s="86">
        <f>'01.2020'!F75</f>
        <v>7</v>
      </c>
      <c r="G161" s="68">
        <v>1059</v>
      </c>
      <c r="H161" s="376">
        <f aca="true" t="shared" si="4" ref="H161:H173">F161*G161/1000*1.2</f>
        <v>8.8956</v>
      </c>
      <c r="I161" s="128"/>
      <c r="J161" s="128"/>
      <c r="K161" s="377"/>
      <c r="L161" s="132"/>
      <c r="M161" s="131"/>
      <c r="N161" s="376"/>
      <c r="O161" s="152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1:53" s="4" customFormat="1" ht="15.75" outlineLevel="1">
      <c r="A162" s="1409" t="s">
        <v>153</v>
      </c>
      <c r="B162" s="1410"/>
      <c r="C162" s="1411"/>
      <c r="D162" s="592" t="s">
        <v>154</v>
      </c>
      <c r="E162" s="63" t="s">
        <v>151</v>
      </c>
      <c r="F162" s="86">
        <f>'01.2020'!F74+'09.2020'!F48</f>
        <v>12</v>
      </c>
      <c r="G162" s="68">
        <v>763.23</v>
      </c>
      <c r="H162" s="376">
        <f t="shared" si="4"/>
        <v>10.990512</v>
      </c>
      <c r="I162" s="128"/>
      <c r="J162" s="128"/>
      <c r="K162" s="377"/>
      <c r="L162" s="132"/>
      <c r="M162" s="131"/>
      <c r="N162" s="376"/>
      <c r="O162" s="15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1:53" s="4" customFormat="1" ht="15.75" outlineLevel="1">
      <c r="A163" s="1409" t="s">
        <v>155</v>
      </c>
      <c r="B163" s="1410"/>
      <c r="C163" s="1411"/>
      <c r="D163" s="609" t="s">
        <v>156</v>
      </c>
      <c r="E163" s="613" t="s">
        <v>9</v>
      </c>
      <c r="F163" s="86">
        <f>'01.2020'!F76</f>
        <v>6</v>
      </c>
      <c r="G163" s="770">
        <v>121.03</v>
      </c>
      <c r="H163" s="376">
        <f t="shared" si="4"/>
        <v>0.8714160000000001</v>
      </c>
      <c r="I163" s="128"/>
      <c r="J163" s="128"/>
      <c r="K163" s="377"/>
      <c r="L163" s="132"/>
      <c r="M163" s="131"/>
      <c r="N163" s="376"/>
      <c r="O163" s="152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1:53" s="4" customFormat="1" ht="33" customHeight="1" outlineLevel="1">
      <c r="A164" s="1450" t="s">
        <v>167</v>
      </c>
      <c r="B164" s="1451"/>
      <c r="C164" s="1452"/>
      <c r="D164" s="592"/>
      <c r="E164" s="63" t="s">
        <v>15</v>
      </c>
      <c r="F164" s="86">
        <f>'01.2020'!F77</f>
        <v>7</v>
      </c>
      <c r="G164" s="68">
        <v>266.08</v>
      </c>
      <c r="H164" s="376">
        <f t="shared" si="4"/>
        <v>2.2350719999999997</v>
      </c>
      <c r="I164" s="128"/>
      <c r="J164" s="128"/>
      <c r="K164" s="377"/>
      <c r="L164" s="132"/>
      <c r="M164" s="131"/>
      <c r="N164" s="376"/>
      <c r="O164" s="152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1:53" s="4" customFormat="1" ht="15.75" outlineLevel="1">
      <c r="A165" s="1412" t="s">
        <v>161</v>
      </c>
      <c r="B165" s="1413"/>
      <c r="C165" s="1414"/>
      <c r="D165" s="592" t="s">
        <v>47</v>
      </c>
      <c r="E165" s="613" t="s">
        <v>15</v>
      </c>
      <c r="F165" s="86" t="e">
        <f>'01.2020'!F78+'02.2020'!F75+'03.2020'!F71+'04.2020'!F87+'05.2020'!F63+'06.2020'!F70+'07.2020'!F52+'08.2020'!F60+'09.2020'!F47+'10.2020'!F66+'12.2020'!#REF!+'12.2019'!F65</f>
        <v>#REF!</v>
      </c>
      <c r="G165" s="772">
        <v>11.15</v>
      </c>
      <c r="H165" s="376" t="e">
        <f t="shared" si="4"/>
        <v>#REF!</v>
      </c>
      <c r="I165" s="128"/>
      <c r="J165" s="128"/>
      <c r="K165" s="377"/>
      <c r="L165" s="132"/>
      <c r="M165" s="131"/>
      <c r="N165" s="376"/>
      <c r="O165" s="152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1:53" s="4" customFormat="1" ht="15.75" outlineLevel="1">
      <c r="A166" s="1409" t="s">
        <v>165</v>
      </c>
      <c r="B166" s="1410"/>
      <c r="C166" s="1411"/>
      <c r="D166" s="592" t="s">
        <v>46</v>
      </c>
      <c r="E166" s="63" t="s">
        <v>9</v>
      </c>
      <c r="F166" s="86">
        <f>'02.2020'!F76</f>
        <v>4</v>
      </c>
      <c r="G166" s="68">
        <v>127.03</v>
      </c>
      <c r="H166" s="376">
        <f t="shared" si="4"/>
        <v>0.609744</v>
      </c>
      <c r="I166" s="128"/>
      <c r="J166" s="128"/>
      <c r="K166" s="377"/>
      <c r="L166" s="132"/>
      <c r="M166" s="131"/>
      <c r="N166" s="376"/>
      <c r="O166" s="152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1:53" s="4" customFormat="1" ht="15.75" outlineLevel="1">
      <c r="A167" s="1409" t="s">
        <v>159</v>
      </c>
      <c r="B167" s="1410"/>
      <c r="C167" s="1411"/>
      <c r="D167" s="592" t="s">
        <v>158</v>
      </c>
      <c r="E167" s="63" t="s">
        <v>9</v>
      </c>
      <c r="F167" s="86">
        <f>'03.2020'!F70</f>
        <v>1</v>
      </c>
      <c r="G167" s="68">
        <v>29</v>
      </c>
      <c r="H167" s="376">
        <f t="shared" si="4"/>
        <v>0.0348</v>
      </c>
      <c r="I167" s="128"/>
      <c r="J167" s="128"/>
      <c r="K167" s="377"/>
      <c r="L167" s="132"/>
      <c r="M167" s="131"/>
      <c r="N167" s="376"/>
      <c r="O167" s="152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1:53" s="4" customFormat="1" ht="15.75" outlineLevel="1">
      <c r="A168" s="1412" t="s">
        <v>180</v>
      </c>
      <c r="B168" s="1413"/>
      <c r="C168" s="1414"/>
      <c r="D168" s="592"/>
      <c r="E168" s="613" t="s">
        <v>9</v>
      </c>
      <c r="F168" s="86">
        <f>'03.2020'!F72</f>
        <v>2</v>
      </c>
      <c r="G168" s="68">
        <v>71.59</v>
      </c>
      <c r="H168" s="376">
        <f t="shared" si="4"/>
        <v>0.171816</v>
      </c>
      <c r="I168" s="128"/>
      <c r="J168" s="128"/>
      <c r="K168" s="377"/>
      <c r="L168" s="132"/>
      <c r="M168" s="131"/>
      <c r="N168" s="376"/>
      <c r="O168" s="152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1:53" s="4" customFormat="1" ht="15.75" outlineLevel="1">
      <c r="A169" s="1409" t="s">
        <v>177</v>
      </c>
      <c r="B169" s="1410"/>
      <c r="C169" s="1411"/>
      <c r="D169" s="592" t="s">
        <v>178</v>
      </c>
      <c r="E169" s="63" t="s">
        <v>151</v>
      </c>
      <c r="F169" s="86">
        <f>'04.2020'!F86+'08.2020'!F59</f>
        <v>2</v>
      </c>
      <c r="G169" s="68">
        <v>373.38</v>
      </c>
      <c r="H169" s="376">
        <f t="shared" si="4"/>
        <v>0.8961119999999999</v>
      </c>
      <c r="I169" s="128"/>
      <c r="J169" s="128"/>
      <c r="K169" s="377"/>
      <c r="L169" s="132"/>
      <c r="M169" s="131"/>
      <c r="N169" s="376"/>
      <c r="O169" s="152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1:53" s="4" customFormat="1" ht="33" customHeight="1" outlineLevel="1">
      <c r="A170" s="1412" t="s">
        <v>168</v>
      </c>
      <c r="B170" s="1413"/>
      <c r="C170" s="1414"/>
      <c r="D170" s="608" t="s">
        <v>57</v>
      </c>
      <c r="E170" s="63" t="s">
        <v>151</v>
      </c>
      <c r="F170" s="86">
        <f>'07.2020'!F48</f>
        <v>5</v>
      </c>
      <c r="G170" s="68">
        <v>871.2</v>
      </c>
      <c r="H170" s="376">
        <f t="shared" si="4"/>
        <v>5.2272</v>
      </c>
      <c r="I170" s="128"/>
      <c r="J170" s="128"/>
      <c r="K170" s="377"/>
      <c r="L170" s="132"/>
      <c r="M170" s="131"/>
      <c r="N170" s="376"/>
      <c r="O170" s="152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1:53" s="4" customFormat="1" ht="15.75" outlineLevel="1">
      <c r="A171" s="1794" t="s">
        <v>174</v>
      </c>
      <c r="B171" s="1795"/>
      <c r="C171" s="1796"/>
      <c r="D171" s="592" t="s">
        <v>175</v>
      </c>
      <c r="E171" s="63" t="s">
        <v>9</v>
      </c>
      <c r="F171" s="86">
        <f>'07.2020'!F49</f>
        <v>5</v>
      </c>
      <c r="G171" s="68">
        <v>497.83</v>
      </c>
      <c r="H171" s="376">
        <f t="shared" si="4"/>
        <v>2.98698</v>
      </c>
      <c r="I171" s="128"/>
      <c r="J171" s="128"/>
      <c r="K171" s="377"/>
      <c r="L171" s="132"/>
      <c r="M171" s="131"/>
      <c r="N171" s="376"/>
      <c r="O171" s="152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1:53" s="4" customFormat="1" ht="31.5" customHeight="1" outlineLevel="1">
      <c r="A172" s="1450" t="s">
        <v>176</v>
      </c>
      <c r="B172" s="1451"/>
      <c r="C172" s="1452"/>
      <c r="D172" s="641" t="s">
        <v>48</v>
      </c>
      <c r="E172" s="63" t="s">
        <v>15</v>
      </c>
      <c r="F172" s="86">
        <f>'07.2020'!F50</f>
        <v>5</v>
      </c>
      <c r="G172" s="68">
        <v>832.58</v>
      </c>
      <c r="H172" s="376">
        <f t="shared" si="4"/>
        <v>4.995480000000001</v>
      </c>
      <c r="I172" s="128"/>
      <c r="J172" s="128"/>
      <c r="K172" s="377"/>
      <c r="L172" s="132"/>
      <c r="M172" s="131"/>
      <c r="N172" s="376"/>
      <c r="O172" s="15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1:53" s="4" customFormat="1" ht="16.5" outlineLevel="1" thickBot="1">
      <c r="A173" s="1806" t="s">
        <v>179</v>
      </c>
      <c r="B173" s="1807"/>
      <c r="C173" s="1808"/>
      <c r="D173" s="609" t="s">
        <v>44</v>
      </c>
      <c r="E173" s="63" t="s">
        <v>9</v>
      </c>
      <c r="F173" s="86">
        <f>'07.2020'!F51</f>
        <v>5</v>
      </c>
      <c r="G173" s="68">
        <v>142.48</v>
      </c>
      <c r="H173" s="376">
        <f t="shared" si="4"/>
        <v>0.8548799999999999</v>
      </c>
      <c r="I173" s="128"/>
      <c r="J173" s="38"/>
      <c r="K173" s="367"/>
      <c r="L173" s="132"/>
      <c r="M173" s="131"/>
      <c r="N173" s="367"/>
      <c r="O173" s="13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1:53" s="4" customFormat="1" ht="16.5" customHeight="1" outlineLevel="1" thickBot="1">
      <c r="A174" s="1803" t="s">
        <v>11</v>
      </c>
      <c r="B174" s="1804"/>
      <c r="C174" s="1805"/>
      <c r="D174" s="638"/>
      <c r="E174" s="360"/>
      <c r="F174" s="359"/>
      <c r="G174" s="360"/>
      <c r="H174" s="655" t="e">
        <f>SUM(H160:H173)</f>
        <v>#REF!</v>
      </c>
      <c r="I174" s="361"/>
      <c r="J174" s="362"/>
      <c r="K174" s="169"/>
      <c r="L174" s="361"/>
      <c r="M174" s="361"/>
      <c r="N174" s="168"/>
      <c r="O174" s="363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1:15" s="24" customFormat="1" ht="20.25" customHeight="1" outlineLevel="1" collapsed="1" thickBot="1">
      <c r="A175" s="236" t="s">
        <v>38</v>
      </c>
      <c r="B175" s="237">
        <f>B179+B183</f>
        <v>13.497476</v>
      </c>
      <c r="C175" s="238">
        <f>C179+C183</f>
        <v>16.1969712</v>
      </c>
      <c r="D175" s="239">
        <v>0</v>
      </c>
      <c r="E175" s="1764">
        <f>N187</f>
        <v>0</v>
      </c>
      <c r="F175" s="1765"/>
      <c r="G175" s="193"/>
      <c r="H175" s="194"/>
      <c r="I175" s="195"/>
      <c r="J175" s="195"/>
      <c r="K175" s="195"/>
      <c r="L175" s="195"/>
      <c r="M175" s="195"/>
      <c r="N175" s="195"/>
      <c r="O175" s="187"/>
    </row>
    <row r="176" spans="1:15" s="24" customFormat="1" ht="17.25" customHeight="1" outlineLevel="1" thickBot="1">
      <c r="A176" s="1766" t="s">
        <v>17</v>
      </c>
      <c r="B176" s="1767"/>
      <c r="C176" s="1768"/>
      <c r="D176" s="1772" t="s">
        <v>2</v>
      </c>
      <c r="E176" s="1774" t="s">
        <v>3</v>
      </c>
      <c r="F176" s="1776" t="s">
        <v>18</v>
      </c>
      <c r="G176" s="1777"/>
      <c r="H176" s="1777"/>
      <c r="I176" s="1758" t="s">
        <v>4</v>
      </c>
      <c r="J176" s="1759"/>
      <c r="K176" s="1759"/>
      <c r="L176" s="1758" t="s">
        <v>5</v>
      </c>
      <c r="M176" s="1759"/>
      <c r="N176" s="1760"/>
      <c r="O176" s="240" t="s">
        <v>34</v>
      </c>
    </row>
    <row r="177" spans="1:15" s="24" customFormat="1" ht="30.75" customHeight="1" thickBot="1">
      <c r="A177" s="1769"/>
      <c r="B177" s="1770"/>
      <c r="C177" s="1771"/>
      <c r="D177" s="1773"/>
      <c r="E177" s="1775"/>
      <c r="F177" s="256" t="s">
        <v>35</v>
      </c>
      <c r="G177" s="766" t="s">
        <v>6</v>
      </c>
      <c r="H177" s="765" t="s">
        <v>7</v>
      </c>
      <c r="I177" s="767" t="s">
        <v>8</v>
      </c>
      <c r="J177" s="767" t="s">
        <v>6</v>
      </c>
      <c r="K177" s="242" t="s">
        <v>7</v>
      </c>
      <c r="L177" s="241" t="s">
        <v>8</v>
      </c>
      <c r="M177" s="768" t="s">
        <v>6</v>
      </c>
      <c r="N177" s="769" t="s">
        <v>7</v>
      </c>
      <c r="O177" s="243"/>
    </row>
    <row r="178" spans="1:15" s="24" customFormat="1" ht="16.5" thickBot="1">
      <c r="A178" s="1761">
        <v>1</v>
      </c>
      <c r="B178" s="1762"/>
      <c r="C178" s="1763"/>
      <c r="D178" s="255">
        <v>2</v>
      </c>
      <c r="E178" s="255">
        <v>3</v>
      </c>
      <c r="F178" s="255">
        <v>4</v>
      </c>
      <c r="G178" s="255">
        <v>5</v>
      </c>
      <c r="H178" s="255">
        <v>6</v>
      </c>
      <c r="I178" s="255">
        <v>7</v>
      </c>
      <c r="J178" s="255">
        <v>8</v>
      </c>
      <c r="K178" s="255">
        <v>9</v>
      </c>
      <c r="L178" s="255">
        <v>10</v>
      </c>
      <c r="M178" s="255">
        <v>11</v>
      </c>
      <c r="N178" s="254">
        <v>12</v>
      </c>
      <c r="O178" s="244">
        <v>13</v>
      </c>
    </row>
    <row r="179" spans="1:17" ht="21" customHeight="1" outlineLevel="1" thickBot="1">
      <c r="A179" s="312" t="s">
        <v>19</v>
      </c>
      <c r="B179" s="177">
        <f>'05.2020'!B66+'07.2020'!B54</f>
        <v>4.88081</v>
      </c>
      <c r="C179" s="177">
        <f>G179</f>
        <v>5.856972</v>
      </c>
      <c r="D179" s="176"/>
      <c r="E179" s="80"/>
      <c r="F179" s="552"/>
      <c r="G179" s="553">
        <f>B179*1.2</f>
        <v>5.856972</v>
      </c>
      <c r="H179" s="555" t="s">
        <v>33</v>
      </c>
      <c r="I179" s="358"/>
      <c r="J179" s="358"/>
      <c r="K179" s="313"/>
      <c r="L179" s="358"/>
      <c r="M179" s="358"/>
      <c r="N179" s="313"/>
      <c r="O179" s="498"/>
      <c r="P179" s="24"/>
      <c r="Q179" s="24"/>
    </row>
    <row r="180" spans="1:15" s="24" customFormat="1" ht="16.5" thickBot="1">
      <c r="A180" s="648" t="s">
        <v>136</v>
      </c>
      <c r="B180" s="216"/>
      <c r="C180" s="217"/>
      <c r="D180" s="642" t="s">
        <v>117</v>
      </c>
      <c r="E180" s="220" t="s">
        <v>9</v>
      </c>
      <c r="F180" s="551">
        <f>'05.2020'!F70</f>
        <v>4.1</v>
      </c>
      <c r="G180" s="790">
        <v>475</v>
      </c>
      <c r="H180" s="554">
        <f>F180*G180/1000*1.2</f>
        <v>2.3369999999999997</v>
      </c>
      <c r="I180" s="556"/>
      <c r="J180" s="550"/>
      <c r="K180" s="220"/>
      <c r="L180" s="550"/>
      <c r="M180" s="550"/>
      <c r="N180" s="220"/>
      <c r="O180" s="557"/>
    </row>
    <row r="181" spans="1:15" s="24" customFormat="1" ht="16.5" thickBot="1">
      <c r="A181" s="687" t="s">
        <v>137</v>
      </c>
      <c r="B181" s="218"/>
      <c r="C181" s="219"/>
      <c r="D181" s="642" t="s">
        <v>117</v>
      </c>
      <c r="E181" s="220" t="s">
        <v>9</v>
      </c>
      <c r="F181" s="549">
        <f>'05.2020'!F71</f>
        <v>4</v>
      </c>
      <c r="G181" s="220">
        <v>733.33</v>
      </c>
      <c r="H181" s="554">
        <f>F181*G181/1000*1.2</f>
        <v>3.519984</v>
      </c>
      <c r="I181" s="221"/>
      <c r="J181" s="220"/>
      <c r="K181" s="220"/>
      <c r="L181" s="220"/>
      <c r="M181" s="220"/>
      <c r="N181" s="220"/>
      <c r="O181" s="223"/>
    </row>
    <row r="182" spans="1:15" s="24" customFormat="1" ht="16.5" thickBot="1">
      <c r="A182" s="224"/>
      <c r="B182" s="225" t="s">
        <v>11</v>
      </c>
      <c r="C182" s="226"/>
      <c r="D182" s="643"/>
      <c r="E182" s="644"/>
      <c r="F182" s="227"/>
      <c r="G182" s="228"/>
      <c r="H182" s="229">
        <f>SUM(H180:H181)</f>
        <v>5.856984</v>
      </c>
      <c r="I182" s="230"/>
      <c r="J182" s="231"/>
      <c r="K182" s="245"/>
      <c r="L182" s="232"/>
      <c r="M182" s="233"/>
      <c r="N182" s="378"/>
      <c r="O182" s="234"/>
    </row>
    <row r="183" spans="1:15" s="4" customFormat="1" ht="21" customHeight="1" outlineLevel="1" thickBot="1">
      <c r="A183" s="299" t="s">
        <v>20</v>
      </c>
      <c r="B183" s="265">
        <f>'03.2020'!B74</f>
        <v>8.616666</v>
      </c>
      <c r="C183" s="265">
        <f>G183</f>
        <v>10.3399992</v>
      </c>
      <c r="D183" s="300"/>
      <c r="E183" s="60"/>
      <c r="F183" s="61"/>
      <c r="G183" s="188">
        <f>B183*1.2</f>
        <v>10.3399992</v>
      </c>
      <c r="H183" s="320" t="s">
        <v>33</v>
      </c>
      <c r="I183" s="304"/>
      <c r="J183" s="304"/>
      <c r="K183" s="77"/>
      <c r="L183" s="304"/>
      <c r="M183" s="304"/>
      <c r="N183" s="77"/>
      <c r="O183" s="305"/>
    </row>
    <row r="184" spans="1:15" s="24" customFormat="1" ht="15.75">
      <c r="A184" s="1797" t="s">
        <v>232</v>
      </c>
      <c r="B184" s="1798"/>
      <c r="C184" s="1799"/>
      <c r="D184" s="645" t="s">
        <v>117</v>
      </c>
      <c r="E184" s="220" t="s">
        <v>9</v>
      </c>
      <c r="F184" s="549">
        <f>'03.2020'!F78</f>
        <v>12</v>
      </c>
      <c r="G184" s="245">
        <v>333.33</v>
      </c>
      <c r="H184" s="222">
        <f>F184*G184/1000*1.2</f>
        <v>4.799952</v>
      </c>
      <c r="I184" s="221"/>
      <c r="J184" s="220"/>
      <c r="K184" s="220"/>
      <c r="L184" s="220"/>
      <c r="M184" s="220"/>
      <c r="N184" s="220"/>
      <c r="O184" s="223"/>
    </row>
    <row r="185" spans="1:15" s="24" customFormat="1" ht="15.75">
      <c r="A185" s="649" t="s">
        <v>137</v>
      </c>
      <c r="B185" s="650"/>
      <c r="C185" s="651"/>
      <c r="D185" s="645" t="s">
        <v>117</v>
      </c>
      <c r="E185" s="550" t="s">
        <v>9</v>
      </c>
      <c r="F185" s="549">
        <f>'03.2020'!F79</f>
        <v>2</v>
      </c>
      <c r="G185" s="790">
        <v>475</v>
      </c>
      <c r="H185" s="222">
        <f>F185*G185/1000*1.2</f>
        <v>1.14</v>
      </c>
      <c r="I185" s="221"/>
      <c r="J185" s="220"/>
      <c r="K185" s="546"/>
      <c r="L185" s="547"/>
      <c r="M185" s="220"/>
      <c r="N185" s="548"/>
      <c r="O185" s="223"/>
    </row>
    <row r="186" spans="1:15" s="24" customFormat="1" ht="16.5" thickBot="1">
      <c r="A186" s="1800" t="s">
        <v>136</v>
      </c>
      <c r="B186" s="1801"/>
      <c r="C186" s="1802"/>
      <c r="D186" s="642" t="s">
        <v>117</v>
      </c>
      <c r="E186" s="550" t="s">
        <v>9</v>
      </c>
      <c r="F186" s="549">
        <f>'03.2020'!F80</f>
        <v>5</v>
      </c>
      <c r="G186" s="220">
        <v>733.33</v>
      </c>
      <c r="H186" s="222">
        <f>F186*G186/1000*1.2</f>
        <v>4.39998</v>
      </c>
      <c r="I186" s="221"/>
      <c r="J186" s="220"/>
      <c r="K186" s="546"/>
      <c r="L186" s="547"/>
      <c r="M186" s="220"/>
      <c r="N186" s="548"/>
      <c r="O186" s="223"/>
    </row>
    <row r="187" spans="1:15" s="24" customFormat="1" ht="16.5" thickBot="1">
      <c r="A187" s="654"/>
      <c r="B187" s="652" t="s">
        <v>11</v>
      </c>
      <c r="C187" s="653"/>
      <c r="D187" s="646"/>
      <c r="E187" s="647"/>
      <c r="F187" s="227"/>
      <c r="G187" s="228"/>
      <c r="H187" s="441">
        <f>SUM(H184:H186)</f>
        <v>10.339932000000001</v>
      </c>
      <c r="I187" s="230"/>
      <c r="J187" s="231"/>
      <c r="K187" s="379"/>
      <c r="L187" s="235"/>
      <c r="M187" s="233"/>
      <c r="N187" s="378"/>
      <c r="O187" s="234"/>
    </row>
    <row r="188" spans="1:15" s="24" customFormat="1" ht="16.5" thickBot="1">
      <c r="A188" s="108" t="s">
        <v>127</v>
      </c>
      <c r="B188" s="112"/>
      <c r="C188" s="113"/>
      <c r="D188" s="109"/>
      <c r="E188" s="110"/>
      <c r="F188" s="111"/>
      <c r="G188" s="111"/>
      <c r="H188" s="785" t="e">
        <f>H174+H158+H119+H115+H107+H96+H85+H56+H182+H187+K56</f>
        <v>#REF!</v>
      </c>
      <c r="I188" s="435"/>
      <c r="J188" s="435"/>
      <c r="K188" s="435"/>
      <c r="L188" s="435"/>
      <c r="M188" s="435"/>
      <c r="N188" s="435"/>
      <c r="O188" s="434"/>
    </row>
    <row r="189" spans="2:14" s="24" customFormat="1" ht="27.75">
      <c r="B189" s="10"/>
      <c r="C189" s="54"/>
      <c r="D189" s="55"/>
      <c r="E189" s="13"/>
      <c r="F189" s="10"/>
      <c r="G189" s="10"/>
      <c r="H189" s="10"/>
      <c r="I189" s="12"/>
      <c r="J189" s="12"/>
      <c r="K189" s="12"/>
      <c r="L189" s="12"/>
      <c r="M189" s="12"/>
      <c r="N189" s="12"/>
    </row>
    <row r="190" spans="1:14" s="24" customFormat="1" ht="18.75">
      <c r="A190" s="41"/>
      <c r="B190" s="42"/>
      <c r="C190" s="43"/>
      <c r="D190" s="44"/>
      <c r="E190" s="13"/>
      <c r="F190" s="10"/>
      <c r="G190" s="10"/>
      <c r="H190" s="10"/>
      <c r="I190" s="12"/>
      <c r="J190" s="12"/>
      <c r="K190" s="12"/>
      <c r="L190" s="12"/>
      <c r="M190" s="12"/>
      <c r="N190" s="12"/>
    </row>
    <row r="191" spans="1:14" s="24" customFormat="1" ht="18.75">
      <c r="A191" s="458" t="s">
        <v>231</v>
      </c>
      <c r="B191" s="42"/>
      <c r="C191" s="43"/>
      <c r="D191" s="44" t="s">
        <v>138</v>
      </c>
      <c r="E191" s="13"/>
      <c r="F191" s="10"/>
      <c r="G191" s="10"/>
      <c r="H191" s="10"/>
      <c r="I191" s="12"/>
      <c r="J191" s="12"/>
      <c r="K191" s="12"/>
      <c r="L191" s="12"/>
      <c r="M191" s="12"/>
      <c r="N191" s="12"/>
    </row>
    <row r="192" spans="1:14" s="24" customFormat="1" ht="18.75">
      <c r="A192" s="43"/>
      <c r="B192" s="43"/>
      <c r="C192" s="43"/>
      <c r="D192" s="42"/>
      <c r="E192" s="13"/>
      <c r="F192" s="10"/>
      <c r="G192" s="51"/>
      <c r="H192" s="51"/>
      <c r="I192" s="51"/>
      <c r="J192" s="12"/>
      <c r="K192" s="12"/>
      <c r="L192" s="12"/>
      <c r="M192" s="12"/>
      <c r="N192"/>
    </row>
    <row r="193" spans="1:14" s="24" customFormat="1" ht="18.75">
      <c r="A193" s="43"/>
      <c r="B193" s="43"/>
      <c r="C193" s="43"/>
      <c r="D193" s="43"/>
      <c r="E193" s="13"/>
      <c r="F193" s="10"/>
      <c r="G193" s="10"/>
      <c r="H193" s="10"/>
      <c r="I193" s="12"/>
      <c r="J193" s="12"/>
      <c r="K193" s="12"/>
      <c r="L193" s="12"/>
      <c r="M193" s="12"/>
      <c r="N193" s="12"/>
    </row>
    <row r="194" spans="1:14" s="24" customFormat="1" ht="18.75">
      <c r="A194" s="41" t="s">
        <v>39</v>
      </c>
      <c r="B194" s="42"/>
      <c r="C194" s="43"/>
      <c r="D194" s="44" t="s">
        <v>139</v>
      </c>
      <c r="E194" s="13"/>
      <c r="F194" s="10"/>
      <c r="G194" s="10"/>
      <c r="H194" s="10"/>
      <c r="I194" s="12"/>
      <c r="J194" s="12"/>
      <c r="K194" s="12"/>
      <c r="L194" s="12"/>
      <c r="M194" s="12"/>
      <c r="N194" s="12"/>
    </row>
    <row r="195" spans="1:14" s="24" customFormat="1" ht="18.75">
      <c r="A195" s="41"/>
      <c r="B195" s="42"/>
      <c r="C195" s="43"/>
      <c r="D195" s="44"/>
      <c r="E195" s="13"/>
      <c r="F195" s="10"/>
      <c r="G195" s="10"/>
      <c r="H195" s="10"/>
      <c r="I195" s="12"/>
      <c r="J195" s="12"/>
      <c r="K195" s="12"/>
      <c r="L195" s="12"/>
      <c r="M195" s="12"/>
      <c r="N195" s="12"/>
    </row>
    <row r="196" spans="1:14" s="24" customFormat="1" ht="18.75">
      <c r="A196" s="43"/>
      <c r="B196" s="43"/>
      <c r="C196" s="43"/>
      <c r="D196" s="43"/>
      <c r="E196" s="13"/>
      <c r="F196" s="10"/>
      <c r="G196" s="10"/>
      <c r="H196" s="10"/>
      <c r="I196" s="12"/>
      <c r="J196" s="12"/>
      <c r="K196" s="12"/>
      <c r="L196" s="12"/>
      <c r="M196" s="12"/>
      <c r="N196" s="12"/>
    </row>
    <row r="197" spans="1:14" s="24" customFormat="1" ht="18.75">
      <c r="A197" s="45" t="s">
        <v>40</v>
      </c>
      <c r="B197" s="46"/>
      <c r="C197" s="43"/>
      <c r="D197" s="46" t="s">
        <v>140</v>
      </c>
      <c r="E197" s="13"/>
      <c r="F197" s="10"/>
      <c r="G197" s="10"/>
      <c r="H197" s="10"/>
      <c r="I197" s="12"/>
      <c r="J197" s="12"/>
      <c r="K197" s="12"/>
      <c r="L197" s="12"/>
      <c r="M197" s="12"/>
      <c r="N197" s="12"/>
    </row>
    <row r="198" spans="1:14" s="24" customFormat="1" ht="18.75">
      <c r="A198" s="45"/>
      <c r="B198" s="47"/>
      <c r="C198" s="43"/>
      <c r="D198" s="46"/>
      <c r="E198" s="13"/>
      <c r="F198" s="10"/>
      <c r="G198" s="51"/>
      <c r="H198" s="51"/>
      <c r="I198" s="51"/>
      <c r="J198" s="12"/>
      <c r="K198" s="12"/>
      <c r="L198" s="12"/>
      <c r="M198" s="12"/>
      <c r="N198" s="12"/>
    </row>
    <row r="199" spans="1:25" s="24" customFormat="1" ht="18.75">
      <c r="A199" s="42"/>
      <c r="B199" s="42"/>
      <c r="C199" s="42"/>
      <c r="D199" s="42"/>
      <c r="E199" s="13"/>
      <c r="F199" s="10"/>
      <c r="G199" s="51"/>
      <c r="H199" s="56"/>
      <c r="I199" s="56"/>
      <c r="J199" s="12"/>
      <c r="K199" s="12"/>
      <c r="L199" s="12"/>
      <c r="M199" s="12"/>
      <c r="N199" s="12"/>
      <c r="O199" s="10"/>
      <c r="R199" s="10"/>
      <c r="S199" s="10"/>
      <c r="T199" s="10"/>
      <c r="U199" s="10"/>
      <c r="V199" s="10"/>
      <c r="W199" s="10"/>
      <c r="X199" s="10"/>
      <c r="Y199" s="10"/>
    </row>
    <row r="200" spans="1:17" ht="18.75" collapsed="1">
      <c r="A200" s="41" t="s">
        <v>41</v>
      </c>
      <c r="B200" s="43"/>
      <c r="C200" s="42"/>
      <c r="D200" s="44" t="s">
        <v>141</v>
      </c>
      <c r="G200" s="51"/>
      <c r="H200" s="56"/>
      <c r="I200" s="56"/>
      <c r="P200" s="24"/>
      <c r="Q200" s="24"/>
    </row>
    <row r="201" spans="1:17" ht="18.75">
      <c r="A201" s="41"/>
      <c r="B201" s="42"/>
      <c r="C201" s="42"/>
      <c r="D201" s="44"/>
      <c r="P201" s="24"/>
      <c r="Q201" s="24"/>
    </row>
    <row r="202" spans="1:17" ht="18.75">
      <c r="A202" s="41"/>
      <c r="B202" s="42"/>
      <c r="C202" s="42"/>
      <c r="D202" s="44"/>
      <c r="G202" s="51"/>
      <c r="H202" s="51"/>
      <c r="I202" s="51"/>
      <c r="P202" s="24"/>
      <c r="Q202" s="24"/>
    </row>
    <row r="203" spans="1:17" ht="18.75">
      <c r="A203" s="41" t="s">
        <v>142</v>
      </c>
      <c r="B203" s="42"/>
      <c r="C203" s="42"/>
      <c r="D203" s="44" t="s">
        <v>143</v>
      </c>
      <c r="M203" s="57"/>
      <c r="P203" s="24"/>
      <c r="Q203" s="24"/>
    </row>
    <row r="204" spans="1:16" ht="18.75">
      <c r="A204" s="48"/>
      <c r="B204" s="42"/>
      <c r="C204" s="44"/>
      <c r="D204" s="42"/>
      <c r="P204" s="24"/>
    </row>
    <row r="205" ht="12.75">
      <c r="P205" s="24"/>
    </row>
    <row r="206" spans="1:16" ht="18.75">
      <c r="A206" s="49" t="s">
        <v>144</v>
      </c>
      <c r="B206" s="42"/>
      <c r="C206" s="42"/>
      <c r="D206" s="44" t="s">
        <v>145</v>
      </c>
      <c r="P206" s="24"/>
    </row>
    <row r="207" spans="1:16" ht="18.75">
      <c r="A207" s="49"/>
      <c r="B207" s="42"/>
      <c r="C207" s="42"/>
      <c r="D207" s="44"/>
      <c r="P207" s="24"/>
    </row>
    <row r="208" ht="12.75">
      <c r="B208" s="118"/>
    </row>
    <row r="215" ht="12.75">
      <c r="A215" s="88"/>
    </row>
  </sheetData>
  <sheetProtection/>
  <mergeCells count="114">
    <mergeCell ref="A80:C80"/>
    <mergeCell ref="A81:C81"/>
    <mergeCell ref="A82:C82"/>
    <mergeCell ref="A83:C83"/>
    <mergeCell ref="A25:C25"/>
    <mergeCell ref="A26:C26"/>
    <mergeCell ref="A184:C184"/>
    <mergeCell ref="A186:C186"/>
    <mergeCell ref="A139:C139"/>
    <mergeCell ref="A174:C174"/>
    <mergeCell ref="A158:C158"/>
    <mergeCell ref="A96:C96"/>
    <mergeCell ref="A173:C173"/>
    <mergeCell ref="A164:C164"/>
    <mergeCell ref="A152:C152"/>
    <mergeCell ref="A144:C144"/>
    <mergeCell ref="A172:C172"/>
    <mergeCell ref="A165:C165"/>
    <mergeCell ref="A166:C166"/>
    <mergeCell ref="A167:C167"/>
    <mergeCell ref="A168:C168"/>
    <mergeCell ref="A162:C162"/>
    <mergeCell ref="A163:C163"/>
    <mergeCell ref="A169:C169"/>
    <mergeCell ref="A170:C170"/>
    <mergeCell ref="A171:C171"/>
    <mergeCell ref="A141:C141"/>
    <mergeCell ref="A142:C142"/>
    <mergeCell ref="A138:C138"/>
    <mergeCell ref="A145:C145"/>
    <mergeCell ref="A146:C146"/>
    <mergeCell ref="A147:C147"/>
    <mergeCell ref="A140:C140"/>
    <mergeCell ref="A150:C150"/>
    <mergeCell ref="A148:C148"/>
    <mergeCell ref="A149:C149"/>
    <mergeCell ref="A156:C156"/>
    <mergeCell ref="A157:C157"/>
    <mergeCell ref="A160:C160"/>
    <mergeCell ref="A151:C151"/>
    <mergeCell ref="A99:C99"/>
    <mergeCell ref="A100:C100"/>
    <mergeCell ref="A101:C101"/>
    <mergeCell ref="A102:C102"/>
    <mergeCell ref="A103:C103"/>
    <mergeCell ref="A104:C104"/>
    <mergeCell ref="L87:N87"/>
    <mergeCell ref="A1:B1"/>
    <mergeCell ref="E4:F4"/>
    <mergeCell ref="E5:F5"/>
    <mergeCell ref="A6:C7"/>
    <mergeCell ref="D6:D7"/>
    <mergeCell ref="E6:E7"/>
    <mergeCell ref="F6:H6"/>
    <mergeCell ref="A85:C85"/>
    <mergeCell ref="A24:C24"/>
    <mergeCell ref="A106:C106"/>
    <mergeCell ref="I6:K6"/>
    <mergeCell ref="L6:N6"/>
    <mergeCell ref="A56:C56"/>
    <mergeCell ref="E86:F86"/>
    <mergeCell ref="A87:C88"/>
    <mergeCell ref="D87:D88"/>
    <mergeCell ref="E87:E88"/>
    <mergeCell ref="F87:H87"/>
    <mergeCell ref="I87:K87"/>
    <mergeCell ref="D121:D122"/>
    <mergeCell ref="A89:C89"/>
    <mergeCell ref="A107:C107"/>
    <mergeCell ref="E108:F108"/>
    <mergeCell ref="A109:C110"/>
    <mergeCell ref="D109:D110"/>
    <mergeCell ref="E109:E110"/>
    <mergeCell ref="F109:H109"/>
    <mergeCell ref="A98:C98"/>
    <mergeCell ref="A105:C105"/>
    <mergeCell ref="A126:C126"/>
    <mergeCell ref="L121:N121"/>
    <mergeCell ref="I109:K109"/>
    <mergeCell ref="L109:N109"/>
    <mergeCell ref="A111:C111"/>
    <mergeCell ref="A119:C119"/>
    <mergeCell ref="E120:F120"/>
    <mergeCell ref="A113:C113"/>
    <mergeCell ref="A117:C117"/>
    <mergeCell ref="A121:C122"/>
    <mergeCell ref="E121:E122"/>
    <mergeCell ref="F121:H121"/>
    <mergeCell ref="I121:K121"/>
    <mergeCell ref="A131:C131"/>
    <mergeCell ref="A132:C132"/>
    <mergeCell ref="A134:C134"/>
    <mergeCell ref="A123:C123"/>
    <mergeCell ref="A133:C133"/>
    <mergeCell ref="A125:C125"/>
    <mergeCell ref="A127:C127"/>
    <mergeCell ref="L176:N176"/>
    <mergeCell ref="A178:C178"/>
    <mergeCell ref="E175:F175"/>
    <mergeCell ref="A176:C177"/>
    <mergeCell ref="D176:D177"/>
    <mergeCell ref="E176:E177"/>
    <mergeCell ref="F176:H176"/>
    <mergeCell ref="I176:K176"/>
    <mergeCell ref="A84:C84"/>
    <mergeCell ref="A128:C128"/>
    <mergeCell ref="A129:C129"/>
    <mergeCell ref="A130:C130"/>
    <mergeCell ref="A135:C135"/>
    <mergeCell ref="A154:C154"/>
    <mergeCell ref="A153:C153"/>
    <mergeCell ref="A136:C136"/>
    <mergeCell ref="A143:C143"/>
    <mergeCell ref="A137:C1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"/>
  <sheetViews>
    <sheetView zoomScale="70" zoomScaleNormal="70" zoomScalePageLayoutView="0" workbookViewId="0" topLeftCell="A1">
      <selection activeCell="A2" sqref="A2"/>
    </sheetView>
  </sheetViews>
  <sheetFormatPr defaultColWidth="9.140625" defaultRowHeight="15" outlineLevelRow="1" outlineLevelCol="1"/>
  <cols>
    <col min="1" max="1" width="33.28125" style="21" customWidth="1"/>
    <col min="2" max="2" width="26.7109375" style="21" customWidth="1"/>
    <col min="3" max="3" width="33.57421875" style="21" customWidth="1"/>
    <col min="4" max="4" width="31.28125" style="21" customWidth="1"/>
    <col min="5" max="5" width="9.8515625" style="273" customWidth="1"/>
    <col min="6" max="6" width="11.00390625" style="21" customWidth="1"/>
    <col min="7" max="7" width="15.140625" style="21" customWidth="1"/>
    <col min="8" max="8" width="12.140625" style="21" customWidth="1"/>
    <col min="9" max="9" width="9.28125" style="270" bestFit="1" customWidth="1" outlineLevel="1"/>
    <col min="10" max="10" width="10.57421875" style="270" bestFit="1" customWidth="1" outlineLevel="1"/>
    <col min="11" max="11" width="11.421875" style="270" customWidth="1" outlineLevel="1"/>
    <col min="12" max="12" width="7.8515625" style="270" customWidth="1" outlineLevel="1"/>
    <col min="13" max="13" width="8.140625" style="270" customWidth="1" outlineLevel="1"/>
    <col min="14" max="14" width="8.00390625" style="270" customWidth="1" outlineLevel="1"/>
    <col min="15" max="15" width="17.710937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5" ht="19.5" customHeight="1">
      <c r="A2" s="508" t="s">
        <v>45</v>
      </c>
      <c r="B2" s="509">
        <f>B17+B42+B61+B74</f>
        <v>157.77149</v>
      </c>
      <c r="C2" s="509">
        <f>C17+C42+C61+C74</f>
        <v>189.325788</v>
      </c>
      <c r="D2" s="510" t="str">
        <f>A17</f>
        <v>АТУ</v>
      </c>
      <c r="E2" s="78"/>
      <c r="F2" s="78"/>
      <c r="G2" s="508"/>
      <c r="H2" s="508"/>
      <c r="I2" s="511"/>
      <c r="J2" s="511"/>
      <c r="K2" s="511"/>
      <c r="L2" s="512"/>
      <c r="M2" s="512"/>
      <c r="N2" s="512"/>
      <c r="O2" s="78"/>
    </row>
    <row r="3" spans="1:15" ht="24" customHeight="1" thickBot="1">
      <c r="A3" s="513">
        <v>43862</v>
      </c>
      <c r="B3" s="509">
        <f>B8+B36+B57+B69</f>
        <v>23.75469</v>
      </c>
      <c r="C3" s="509">
        <f>C8+C36+C57+C69</f>
        <v>28.505627999999998</v>
      </c>
      <c r="D3" s="514" t="str">
        <f>A8</f>
        <v>ЖДУ</v>
      </c>
      <c r="E3" s="515"/>
      <c r="F3" s="274"/>
      <c r="G3" s="78"/>
      <c r="H3" s="78"/>
      <c r="I3" s="511"/>
      <c r="J3" s="511"/>
      <c r="K3" s="511"/>
      <c r="L3" s="512"/>
      <c r="M3" s="512"/>
      <c r="N3" s="512"/>
      <c r="O3" s="78"/>
    </row>
    <row r="4" spans="1:15" ht="18" customHeight="1" thickBot="1">
      <c r="A4" s="516"/>
      <c r="B4" s="14" t="s">
        <v>30</v>
      </c>
      <c r="C4" s="14" t="s">
        <v>31</v>
      </c>
      <c r="D4" s="15" t="s">
        <v>0</v>
      </c>
      <c r="E4" s="1339" t="s">
        <v>1</v>
      </c>
      <c r="F4" s="1340"/>
      <c r="G4" s="78"/>
      <c r="H4" s="78"/>
      <c r="I4" s="512"/>
      <c r="J4" s="512"/>
      <c r="K4" s="512"/>
      <c r="L4" s="512"/>
      <c r="M4" s="512"/>
      <c r="N4" s="512"/>
      <c r="O4" s="78"/>
    </row>
    <row r="5" spans="1:15" ht="69.75" customHeight="1" thickBot="1">
      <c r="A5" s="16" t="s">
        <v>32</v>
      </c>
      <c r="B5" s="58">
        <f>B8+B17</f>
        <v>60.985099999999996</v>
      </c>
      <c r="C5" s="17">
        <f>C8+C17</f>
        <v>73.18212</v>
      </c>
      <c r="D5" s="138">
        <f>K16</f>
        <v>0</v>
      </c>
      <c r="E5" s="1341">
        <f>N16</f>
        <v>0</v>
      </c>
      <c r="F5" s="1342"/>
      <c r="G5" s="517"/>
      <c r="H5" s="518"/>
      <c r="I5" s="519"/>
      <c r="J5" s="519"/>
      <c r="K5" s="519"/>
      <c r="L5" s="519"/>
      <c r="M5" s="519"/>
      <c r="N5" s="519"/>
      <c r="O5" s="520"/>
    </row>
    <row r="6" spans="1:15" ht="18" customHeight="1" thickBot="1">
      <c r="A6" s="1343" t="s">
        <v>17</v>
      </c>
      <c r="B6" s="1344"/>
      <c r="C6" s="1345"/>
      <c r="D6" s="1349" t="s">
        <v>2</v>
      </c>
      <c r="E6" s="1349" t="s">
        <v>3</v>
      </c>
      <c r="F6" s="1360" t="s">
        <v>18</v>
      </c>
      <c r="G6" s="1355"/>
      <c r="H6" s="1361"/>
      <c r="I6" s="1354" t="s">
        <v>4</v>
      </c>
      <c r="J6" s="1355"/>
      <c r="K6" s="1361"/>
      <c r="L6" s="1354" t="s">
        <v>5</v>
      </c>
      <c r="M6" s="1355"/>
      <c r="N6" s="1355"/>
      <c r="O6" s="279" t="s">
        <v>34</v>
      </c>
    </row>
    <row r="7" spans="1:15" ht="51.75" customHeight="1" thickBot="1">
      <c r="A7" s="1346"/>
      <c r="B7" s="1347"/>
      <c r="C7" s="1348"/>
      <c r="D7" s="1350"/>
      <c r="E7" s="1350"/>
      <c r="F7" s="280" t="s">
        <v>35</v>
      </c>
      <c r="G7" s="281" t="s">
        <v>6</v>
      </c>
      <c r="H7" s="282" t="s">
        <v>7</v>
      </c>
      <c r="I7" s="283" t="s">
        <v>8</v>
      </c>
      <c r="J7" s="284" t="s">
        <v>6</v>
      </c>
      <c r="K7" s="285" t="s">
        <v>7</v>
      </c>
      <c r="L7" s="286" t="s">
        <v>8</v>
      </c>
      <c r="M7" s="287" t="s">
        <v>6</v>
      </c>
      <c r="N7" s="288" t="s">
        <v>7</v>
      </c>
      <c r="O7" s="699"/>
    </row>
    <row r="8" spans="1:15" ht="18" customHeight="1" thickBot="1">
      <c r="A8" s="290" t="s">
        <v>19</v>
      </c>
      <c r="B8" s="75">
        <v>6.6851</v>
      </c>
      <c r="C8" s="76">
        <f>G8</f>
        <v>8.02212</v>
      </c>
      <c r="D8" s="59"/>
      <c r="E8" s="60"/>
      <c r="F8" s="61"/>
      <c r="G8" s="291">
        <f>B8*1.2</f>
        <v>8.02212</v>
      </c>
      <c r="H8" s="292" t="s">
        <v>33</v>
      </c>
      <c r="I8" s="214"/>
      <c r="J8" s="214"/>
      <c r="K8" s="365"/>
      <c r="L8" s="214"/>
      <c r="M8" s="215"/>
      <c r="N8" s="365"/>
      <c r="O8" s="213"/>
    </row>
    <row r="9" spans="1:15" ht="18" customHeight="1">
      <c r="A9" s="119" t="s">
        <v>51</v>
      </c>
      <c r="B9" s="62"/>
      <c r="C9" s="62"/>
      <c r="D9" s="616" t="s">
        <v>52</v>
      </c>
      <c r="E9" s="63" t="s">
        <v>49</v>
      </c>
      <c r="F9" s="160">
        <v>10</v>
      </c>
      <c r="G9" s="99">
        <v>96</v>
      </c>
      <c r="H9" s="366">
        <f>F9*G9/1000*1.2</f>
        <v>1.152</v>
      </c>
      <c r="I9" s="19"/>
      <c r="J9" s="22"/>
      <c r="K9" s="367"/>
      <c r="L9" s="38"/>
      <c r="M9" s="20"/>
      <c r="N9" s="368"/>
      <c r="O9" s="137"/>
    </row>
    <row r="10" spans="1:15" ht="18" customHeight="1">
      <c r="A10" s="89" t="s">
        <v>58</v>
      </c>
      <c r="B10" s="62"/>
      <c r="C10" s="62"/>
      <c r="D10" s="590" t="s">
        <v>61</v>
      </c>
      <c r="E10" s="63" t="s">
        <v>9</v>
      </c>
      <c r="F10" s="185">
        <v>6</v>
      </c>
      <c r="G10" s="100">
        <v>90</v>
      </c>
      <c r="H10" s="366">
        <f aca="true" t="shared" si="0" ref="H10:H15">F10*G10/1000*1.2</f>
        <v>0.648</v>
      </c>
      <c r="I10" s="19"/>
      <c r="J10" s="22"/>
      <c r="K10" s="367"/>
      <c r="L10" s="38"/>
      <c r="M10" s="20"/>
      <c r="N10" s="368"/>
      <c r="O10" s="137"/>
    </row>
    <row r="11" spans="1:15" ht="18" customHeight="1">
      <c r="A11" s="89" t="s">
        <v>59</v>
      </c>
      <c r="B11" s="62"/>
      <c r="C11" s="62"/>
      <c r="D11" s="617" t="s">
        <v>62</v>
      </c>
      <c r="E11" s="63" t="s">
        <v>9</v>
      </c>
      <c r="F11" s="160">
        <v>6</v>
      </c>
      <c r="G11" s="100">
        <v>70</v>
      </c>
      <c r="H11" s="366">
        <f t="shared" si="0"/>
        <v>0.504</v>
      </c>
      <c r="I11" s="19"/>
      <c r="J11" s="22"/>
      <c r="K11" s="367"/>
      <c r="L11" s="38"/>
      <c r="M11" s="20"/>
      <c r="N11" s="368"/>
      <c r="O11" s="137"/>
    </row>
    <row r="12" spans="1:15" ht="18" customHeight="1">
      <c r="A12" s="89" t="s">
        <v>60</v>
      </c>
      <c r="B12" s="62"/>
      <c r="C12" s="62"/>
      <c r="D12" s="617"/>
      <c r="E12" s="63" t="s">
        <v>9</v>
      </c>
      <c r="F12" s="133">
        <v>30</v>
      </c>
      <c r="G12" s="99">
        <v>110.17</v>
      </c>
      <c r="H12" s="366">
        <f t="shared" si="0"/>
        <v>3.9661199999999996</v>
      </c>
      <c r="I12" s="19"/>
      <c r="J12" s="22"/>
      <c r="K12" s="367"/>
      <c r="L12" s="38"/>
      <c r="M12" s="20"/>
      <c r="N12" s="368"/>
      <c r="O12" s="137"/>
    </row>
    <row r="13" spans="1:15" ht="18" customHeight="1">
      <c r="A13" s="381" t="s">
        <v>63</v>
      </c>
      <c r="B13" s="92"/>
      <c r="C13" s="67"/>
      <c r="D13" s="617" t="s">
        <v>64</v>
      </c>
      <c r="E13" s="63" t="s">
        <v>9</v>
      </c>
      <c r="F13" s="86">
        <v>4</v>
      </c>
      <c r="G13" s="101">
        <v>300</v>
      </c>
      <c r="H13" s="366">
        <f t="shared" si="0"/>
        <v>1.44</v>
      </c>
      <c r="I13" s="19"/>
      <c r="J13" s="22"/>
      <c r="K13" s="367"/>
      <c r="L13" s="38"/>
      <c r="M13" s="20"/>
      <c r="N13" s="368"/>
      <c r="O13" s="137"/>
    </row>
    <row r="14" spans="1:15" ht="18" customHeight="1">
      <c r="A14" s="89" t="s">
        <v>77</v>
      </c>
      <c r="B14" s="62"/>
      <c r="C14" s="62"/>
      <c r="D14" s="590" t="s">
        <v>61</v>
      </c>
      <c r="E14" s="63" t="s">
        <v>9</v>
      </c>
      <c r="F14" s="160">
        <v>2</v>
      </c>
      <c r="G14" s="100">
        <v>80</v>
      </c>
      <c r="H14" s="366">
        <f t="shared" si="0"/>
        <v>0.192</v>
      </c>
      <c r="I14" s="38"/>
      <c r="J14" s="38"/>
      <c r="K14" s="367"/>
      <c r="L14" s="38"/>
      <c r="M14" s="23"/>
      <c r="N14" s="367"/>
      <c r="O14" s="137"/>
    </row>
    <row r="15" spans="1:15" ht="18" customHeight="1">
      <c r="A15" s="66" t="s">
        <v>78</v>
      </c>
      <c r="B15" s="102"/>
      <c r="C15" s="661"/>
      <c r="D15" s="616" t="s">
        <v>79</v>
      </c>
      <c r="E15" s="63" t="s">
        <v>9</v>
      </c>
      <c r="F15" s="86">
        <v>2</v>
      </c>
      <c r="G15" s="69">
        <v>50</v>
      </c>
      <c r="H15" s="366">
        <f t="shared" si="0"/>
        <v>0.12</v>
      </c>
      <c r="I15" s="38"/>
      <c r="J15" s="38"/>
      <c r="K15" s="367"/>
      <c r="L15" s="38"/>
      <c r="M15" s="23"/>
      <c r="N15" s="367"/>
      <c r="O15" s="137"/>
    </row>
    <row r="16" spans="1:15" ht="18" customHeight="1" thickBot="1">
      <c r="A16" s="1372" t="s">
        <v>11</v>
      </c>
      <c r="B16" s="1373"/>
      <c r="C16" s="1385"/>
      <c r="D16" s="592"/>
      <c r="E16" s="63"/>
      <c r="F16" s="521"/>
      <c r="G16" s="448"/>
      <c r="H16" s="212">
        <f>SUM(H8:H15)</f>
        <v>8.02212</v>
      </c>
      <c r="I16" s="295"/>
      <c r="J16" s="297"/>
      <c r="K16" s="73">
        <f>SUM(K8:K15)</f>
        <v>0</v>
      </c>
      <c r="L16" s="296"/>
      <c r="M16" s="297"/>
      <c r="N16" s="72"/>
      <c r="O16" s="298"/>
    </row>
    <row r="17" spans="1:16" ht="18" customHeight="1" thickBot="1">
      <c r="A17" s="299" t="s">
        <v>20</v>
      </c>
      <c r="B17" s="265">
        <v>54.3</v>
      </c>
      <c r="C17" s="265">
        <f>G17</f>
        <v>65.16</v>
      </c>
      <c r="D17" s="300"/>
      <c r="E17" s="60"/>
      <c r="F17" s="61"/>
      <c r="G17" s="517">
        <f>B17*1.2</f>
        <v>65.16</v>
      </c>
      <c r="H17" s="303" t="s">
        <v>33</v>
      </c>
      <c r="I17" s="304"/>
      <c r="J17" s="304"/>
      <c r="K17" s="77"/>
      <c r="L17" s="304"/>
      <c r="M17" s="304"/>
      <c r="N17" s="77"/>
      <c r="O17" s="305"/>
      <c r="P17" s="78"/>
    </row>
    <row r="18" spans="1:15" ht="18" customHeight="1">
      <c r="A18" s="382" t="s">
        <v>63</v>
      </c>
      <c r="B18" s="199"/>
      <c r="C18" s="199"/>
      <c r="D18" s="618" t="s">
        <v>64</v>
      </c>
      <c r="E18" s="63" t="s">
        <v>9</v>
      </c>
      <c r="F18" s="183">
        <v>4</v>
      </c>
      <c r="G18" s="101">
        <v>300</v>
      </c>
      <c r="H18" s="366">
        <f>F18*G18/1000*1.2</f>
        <v>1.44</v>
      </c>
      <c r="I18" s="295"/>
      <c r="J18" s="295"/>
      <c r="K18" s="74"/>
      <c r="L18" s="295"/>
      <c r="M18" s="295"/>
      <c r="N18" s="74"/>
      <c r="O18" s="306"/>
    </row>
    <row r="19" spans="1:15" ht="18" customHeight="1">
      <c r="A19" s="96" t="s">
        <v>59</v>
      </c>
      <c r="B19" s="62"/>
      <c r="C19" s="62"/>
      <c r="D19" s="618" t="s">
        <v>62</v>
      </c>
      <c r="E19" s="63" t="s">
        <v>9</v>
      </c>
      <c r="F19" s="160">
        <v>1</v>
      </c>
      <c r="G19" s="100">
        <v>70</v>
      </c>
      <c r="H19" s="366">
        <f aca="true" t="shared" si="1" ref="H19:H25">F19*G19/1000*1.2</f>
        <v>0.084</v>
      </c>
      <c r="I19" s="295"/>
      <c r="J19" s="295"/>
      <c r="K19" s="74"/>
      <c r="L19" s="295"/>
      <c r="M19" s="295"/>
      <c r="N19" s="74"/>
      <c r="O19" s="306"/>
    </row>
    <row r="20" spans="1:15" ht="18" customHeight="1">
      <c r="A20" s="119" t="s">
        <v>51</v>
      </c>
      <c r="B20" s="62"/>
      <c r="C20" s="62"/>
      <c r="D20" s="616" t="s">
        <v>52</v>
      </c>
      <c r="E20" s="63" t="s">
        <v>49</v>
      </c>
      <c r="F20" s="160">
        <v>20</v>
      </c>
      <c r="G20" s="107">
        <v>96</v>
      </c>
      <c r="H20" s="366">
        <f t="shared" si="1"/>
        <v>2.304</v>
      </c>
      <c r="I20" s="295"/>
      <c r="J20" s="295"/>
      <c r="K20" s="74"/>
      <c r="L20" s="295"/>
      <c r="M20" s="295"/>
      <c r="N20" s="74"/>
      <c r="O20" s="306"/>
    </row>
    <row r="21" spans="1:15" ht="18" customHeight="1">
      <c r="A21" s="66" t="s">
        <v>78</v>
      </c>
      <c r="B21" s="85"/>
      <c r="C21" s="102"/>
      <c r="D21" s="616" t="s">
        <v>79</v>
      </c>
      <c r="E21" s="63" t="s">
        <v>9</v>
      </c>
      <c r="F21" s="86">
        <v>2</v>
      </c>
      <c r="G21" s="107">
        <v>50</v>
      </c>
      <c r="H21" s="366">
        <f t="shared" si="1"/>
        <v>0.12</v>
      </c>
      <c r="I21" s="295"/>
      <c r="J21" s="295"/>
      <c r="K21" s="74"/>
      <c r="L21" s="295"/>
      <c r="M21" s="295"/>
      <c r="N21" s="74"/>
      <c r="O21" s="306"/>
    </row>
    <row r="22" spans="1:15" ht="18" customHeight="1">
      <c r="A22" s="66" t="s">
        <v>257</v>
      </c>
      <c r="B22" s="85"/>
      <c r="C22" s="102"/>
      <c r="D22" s="616"/>
      <c r="E22" s="63" t="s">
        <v>9</v>
      </c>
      <c r="F22" s="86">
        <v>1</v>
      </c>
      <c r="G22" s="107">
        <v>47500</v>
      </c>
      <c r="H22" s="366">
        <f t="shared" si="1"/>
        <v>57</v>
      </c>
      <c r="I22" s="295"/>
      <c r="J22" s="295"/>
      <c r="K22" s="74"/>
      <c r="L22" s="295"/>
      <c r="M22" s="295"/>
      <c r="N22" s="74"/>
      <c r="O22" s="306"/>
    </row>
    <row r="23" spans="1:15" ht="18" customHeight="1">
      <c r="A23" s="96" t="s">
        <v>58</v>
      </c>
      <c r="B23" s="62"/>
      <c r="C23" s="62"/>
      <c r="D23" s="610" t="s">
        <v>61</v>
      </c>
      <c r="E23" s="63" t="s">
        <v>9</v>
      </c>
      <c r="F23" s="160">
        <v>4</v>
      </c>
      <c r="G23" s="100">
        <v>90</v>
      </c>
      <c r="H23" s="366">
        <f t="shared" si="1"/>
        <v>0.432</v>
      </c>
      <c r="I23" s="295"/>
      <c r="J23" s="295"/>
      <c r="K23" s="74"/>
      <c r="L23" s="295"/>
      <c r="M23" s="295"/>
      <c r="N23" s="74"/>
      <c r="O23" s="306"/>
    </row>
    <row r="24" spans="1:15" ht="18" customHeight="1">
      <c r="A24" s="96" t="s">
        <v>60</v>
      </c>
      <c r="B24" s="62"/>
      <c r="C24" s="62"/>
      <c r="D24" s="619"/>
      <c r="E24" s="63" t="s">
        <v>9</v>
      </c>
      <c r="F24" s="71">
        <v>15</v>
      </c>
      <c r="G24" s="99">
        <v>110</v>
      </c>
      <c r="H24" s="366">
        <f t="shared" si="1"/>
        <v>1.9799999999999998</v>
      </c>
      <c r="I24" s="295"/>
      <c r="J24" s="295"/>
      <c r="K24" s="74"/>
      <c r="L24" s="295"/>
      <c r="M24" s="295"/>
      <c r="N24" s="74"/>
      <c r="O24" s="306"/>
    </row>
    <row r="25" spans="1:15" ht="18" customHeight="1">
      <c r="A25" s="778" t="s">
        <v>65</v>
      </c>
      <c r="B25" s="196"/>
      <c r="C25" s="720"/>
      <c r="D25" s="618" t="s">
        <v>66</v>
      </c>
      <c r="E25" s="63" t="s">
        <v>9</v>
      </c>
      <c r="F25" s="185">
        <v>4</v>
      </c>
      <c r="G25" s="100">
        <v>200</v>
      </c>
      <c r="H25" s="366">
        <f t="shared" si="1"/>
        <v>0.96</v>
      </c>
      <c r="I25" s="295"/>
      <c r="J25" s="295"/>
      <c r="K25" s="74"/>
      <c r="L25" s="295"/>
      <c r="M25" s="295"/>
      <c r="N25" s="74"/>
      <c r="O25" s="306"/>
    </row>
    <row r="26" spans="1:15" ht="18" customHeight="1">
      <c r="A26" s="1487" t="s">
        <v>249</v>
      </c>
      <c r="B26" s="1488"/>
      <c r="C26" s="1489"/>
      <c r="D26" s="736"/>
      <c r="E26" s="36" t="s">
        <v>248</v>
      </c>
      <c r="F26" s="160">
        <v>2</v>
      </c>
      <c r="G26" s="63">
        <v>100</v>
      </c>
      <c r="H26" s="366">
        <f>F26*G26/1000*1.2</f>
        <v>0.24</v>
      </c>
      <c r="I26" s="295"/>
      <c r="J26" s="295"/>
      <c r="K26" s="74"/>
      <c r="L26" s="295"/>
      <c r="M26" s="295"/>
      <c r="N26" s="74"/>
      <c r="O26" s="306"/>
    </row>
    <row r="27" spans="1:15" ht="18" customHeight="1">
      <c r="A27" s="1487" t="s">
        <v>250</v>
      </c>
      <c r="B27" s="1488"/>
      <c r="C27" s="1489"/>
      <c r="D27" s="736"/>
      <c r="E27" s="129" t="s">
        <v>248</v>
      </c>
      <c r="F27" s="174">
        <v>2</v>
      </c>
      <c r="G27" s="63">
        <v>100</v>
      </c>
      <c r="H27" s="366">
        <f>F27*G27/1000*1.2</f>
        <v>0.24</v>
      </c>
      <c r="I27" s="295"/>
      <c r="J27" s="295"/>
      <c r="K27" s="74"/>
      <c r="L27" s="295"/>
      <c r="M27" s="295"/>
      <c r="N27" s="74"/>
      <c r="O27" s="306"/>
    </row>
    <row r="28" spans="1:15" ht="18" customHeight="1">
      <c r="A28" s="1487" t="s">
        <v>251</v>
      </c>
      <c r="B28" s="1488"/>
      <c r="C28" s="1488"/>
      <c r="D28" s="592"/>
      <c r="E28" s="129" t="s">
        <v>248</v>
      </c>
      <c r="F28" s="174">
        <v>1</v>
      </c>
      <c r="G28" s="63">
        <v>100</v>
      </c>
      <c r="H28" s="366">
        <f>F28*G28/1000*1.2</f>
        <v>0.12</v>
      </c>
      <c r="I28" s="295"/>
      <c r="J28" s="295"/>
      <c r="K28" s="74"/>
      <c r="L28" s="295"/>
      <c r="M28" s="295"/>
      <c r="N28" s="74"/>
      <c r="O28" s="306"/>
    </row>
    <row r="29" spans="1:15" ht="18" customHeight="1">
      <c r="A29" s="1487" t="s">
        <v>252</v>
      </c>
      <c r="B29" s="1488"/>
      <c r="C29" s="1489"/>
      <c r="D29" s="736"/>
      <c r="E29" s="129" t="s">
        <v>248</v>
      </c>
      <c r="F29" s="174">
        <v>1</v>
      </c>
      <c r="G29" s="63">
        <v>100</v>
      </c>
      <c r="H29" s="366">
        <f>F29*G29/1000*1.2</f>
        <v>0.12</v>
      </c>
      <c r="I29" s="295"/>
      <c r="J29" s="295"/>
      <c r="K29" s="74"/>
      <c r="L29" s="295"/>
      <c r="M29" s="295"/>
      <c r="N29" s="74"/>
      <c r="O29" s="306"/>
    </row>
    <row r="30" spans="1:15" ht="18" customHeight="1">
      <c r="A30" s="1487" t="s">
        <v>253</v>
      </c>
      <c r="B30" s="1488"/>
      <c r="C30" s="1489"/>
      <c r="D30" s="592"/>
      <c r="E30" s="129" t="s">
        <v>248</v>
      </c>
      <c r="F30" s="174">
        <v>1</v>
      </c>
      <c r="G30" s="63">
        <v>100</v>
      </c>
      <c r="H30" s="366">
        <f>F30*G30/1000*1.2</f>
        <v>0.12</v>
      </c>
      <c r="I30" s="295"/>
      <c r="J30" s="295"/>
      <c r="K30" s="74"/>
      <c r="L30" s="295"/>
      <c r="M30" s="295"/>
      <c r="N30" s="74"/>
      <c r="O30" s="306"/>
    </row>
    <row r="31" spans="1:15" ht="18" customHeight="1" thickBot="1">
      <c r="A31" s="692"/>
      <c r="B31" s="691" t="s">
        <v>11</v>
      </c>
      <c r="C31" s="727"/>
      <c r="D31" s="620"/>
      <c r="E31" s="614"/>
      <c r="F31" s="174"/>
      <c r="G31" s="37"/>
      <c r="H31" s="122">
        <f>SUM(H18:H30)</f>
        <v>65.16</v>
      </c>
      <c r="I31" s="295"/>
      <c r="J31" s="295"/>
      <c r="K31" s="74"/>
      <c r="L31" s="295"/>
      <c r="M31" s="295"/>
      <c r="N31" s="74"/>
      <c r="O31" s="306"/>
    </row>
    <row r="32" spans="1:16" ht="18" customHeight="1" thickBot="1">
      <c r="A32" s="25" t="s">
        <v>12</v>
      </c>
      <c r="B32" s="26">
        <f>B36+B42</f>
        <v>113.988</v>
      </c>
      <c r="C32" s="26">
        <f>C36+C42</f>
        <v>136.7856</v>
      </c>
      <c r="D32" s="166">
        <f>K52</f>
        <v>0</v>
      </c>
      <c r="E32" s="1370">
        <f>N52</f>
        <v>0</v>
      </c>
      <c r="F32" s="1371"/>
      <c r="G32" s="517"/>
      <c r="H32" s="450"/>
      <c r="I32" s="519"/>
      <c r="J32" s="519"/>
      <c r="K32" s="519"/>
      <c r="L32" s="519"/>
      <c r="M32" s="519"/>
      <c r="N32" s="308"/>
      <c r="O32" s="309"/>
      <c r="P32" s="53"/>
    </row>
    <row r="33" spans="1:15" s="4" customFormat="1" ht="18.75" customHeight="1" thickBot="1">
      <c r="A33" s="1374" t="s">
        <v>17</v>
      </c>
      <c r="B33" s="1375"/>
      <c r="C33" s="1376"/>
      <c r="D33" s="1362" t="s">
        <v>2</v>
      </c>
      <c r="E33" s="1362" t="s">
        <v>3</v>
      </c>
      <c r="F33" s="1359" t="s">
        <v>18</v>
      </c>
      <c r="G33" s="1352"/>
      <c r="H33" s="1353"/>
      <c r="I33" s="1356" t="s">
        <v>4</v>
      </c>
      <c r="J33" s="1352"/>
      <c r="K33" s="1353"/>
      <c r="L33" s="1356" t="s">
        <v>5</v>
      </c>
      <c r="M33" s="1352"/>
      <c r="N33" s="1352"/>
      <c r="O33" s="39" t="s">
        <v>34</v>
      </c>
    </row>
    <row r="34" spans="1:17" ht="54" customHeight="1" thickBot="1">
      <c r="A34" s="1377"/>
      <c r="B34" s="1378"/>
      <c r="C34" s="1379"/>
      <c r="D34" s="1363"/>
      <c r="E34" s="1363"/>
      <c r="F34" s="28" t="s">
        <v>35</v>
      </c>
      <c r="G34" s="577" t="s">
        <v>6</v>
      </c>
      <c r="H34" s="666" t="s">
        <v>7</v>
      </c>
      <c r="I34" s="29" t="s">
        <v>8</v>
      </c>
      <c r="J34" s="668" t="s">
        <v>6</v>
      </c>
      <c r="K34" s="30" t="s">
        <v>7</v>
      </c>
      <c r="L34" s="29" t="s">
        <v>8</v>
      </c>
      <c r="M34" s="670" t="s">
        <v>6</v>
      </c>
      <c r="N34" s="669" t="s">
        <v>7</v>
      </c>
      <c r="O34" s="671"/>
      <c r="P34" s="4"/>
      <c r="Q34" s="4"/>
    </row>
    <row r="35" spans="1:17" ht="17.25" customHeight="1" outlineLevel="1" thickBot="1">
      <c r="A35" s="1459">
        <v>1</v>
      </c>
      <c r="B35" s="1460"/>
      <c r="C35" s="1461"/>
      <c r="D35" s="311">
        <v>2</v>
      </c>
      <c r="E35" s="311">
        <v>3</v>
      </c>
      <c r="F35" s="311">
        <v>4</v>
      </c>
      <c r="G35" s="311">
        <v>5</v>
      </c>
      <c r="H35" s="311">
        <v>6</v>
      </c>
      <c r="I35" s="311">
        <v>7</v>
      </c>
      <c r="J35" s="311">
        <v>8</v>
      </c>
      <c r="K35" s="311">
        <v>9</v>
      </c>
      <c r="L35" s="311">
        <v>10</v>
      </c>
      <c r="M35" s="311">
        <v>11</v>
      </c>
      <c r="N35" s="310">
        <v>12</v>
      </c>
      <c r="O35" s="40">
        <v>13</v>
      </c>
      <c r="P35" s="4"/>
      <c r="Q35" s="4"/>
    </row>
    <row r="36" spans="1:17" ht="17.25" customHeight="1" outlineLevel="1" thickBot="1">
      <c r="A36" s="312" t="s">
        <v>19</v>
      </c>
      <c r="B36" s="177">
        <v>11.526</v>
      </c>
      <c r="C36" s="177">
        <f>G36</f>
        <v>13.831199999999999</v>
      </c>
      <c r="D36" s="176"/>
      <c r="E36" s="80"/>
      <c r="F36" s="79"/>
      <c r="G36" s="517">
        <f>B36*1.2</f>
        <v>13.831199999999999</v>
      </c>
      <c r="H36" s="522" t="s">
        <v>33</v>
      </c>
      <c r="I36" s="358"/>
      <c r="J36" s="313"/>
      <c r="K36" s="358"/>
      <c r="L36" s="313"/>
      <c r="M36" s="313"/>
      <c r="N36" s="313"/>
      <c r="O36" s="315"/>
      <c r="P36" s="4"/>
      <c r="Q36" s="4"/>
    </row>
    <row r="37" spans="1:17" ht="17.25" customHeight="1" outlineLevel="1">
      <c r="A37" s="115" t="s">
        <v>28</v>
      </c>
      <c r="B37" s="116"/>
      <c r="C37" s="116"/>
      <c r="D37" s="596" t="s">
        <v>13</v>
      </c>
      <c r="E37" s="3" t="s">
        <v>16</v>
      </c>
      <c r="F37" s="574">
        <v>279.76</v>
      </c>
      <c r="G37" s="570">
        <v>41.2</v>
      </c>
      <c r="H37" s="7">
        <f>PRODUCT(F37:G37)*1.2/1000</f>
        <v>13.831334400000001</v>
      </c>
      <c r="I37" s="316"/>
      <c r="J37" s="316"/>
      <c r="K37" s="316"/>
      <c r="L37" s="316"/>
      <c r="M37" s="316"/>
      <c r="N37" s="316"/>
      <c r="O37" s="317"/>
      <c r="P37" s="4"/>
      <c r="Q37" s="4"/>
    </row>
    <row r="38" spans="1:17" ht="17.25" customHeight="1" outlineLevel="1">
      <c r="A38" s="1473"/>
      <c r="B38" s="1472"/>
      <c r="C38" s="1472"/>
      <c r="D38" s="596"/>
      <c r="E38" s="3"/>
      <c r="F38" s="200"/>
      <c r="G38" s="318"/>
      <c r="H38" s="7"/>
      <c r="I38" s="316"/>
      <c r="J38" s="316"/>
      <c r="K38" s="316"/>
      <c r="L38" s="316"/>
      <c r="M38" s="316"/>
      <c r="N38" s="316"/>
      <c r="O38" s="317"/>
      <c r="P38" s="4"/>
      <c r="Q38" s="4"/>
    </row>
    <row r="39" spans="1:17" ht="17.25" customHeight="1" outlineLevel="1">
      <c r="A39" s="383"/>
      <c r="B39" s="5"/>
      <c r="C39" s="665"/>
      <c r="D39" s="596"/>
      <c r="E39" s="3"/>
      <c r="F39" s="200"/>
      <c r="G39" s="2"/>
      <c r="H39" s="7">
        <f>PRODUCT(F39:G39)*1.18/1000</f>
        <v>0</v>
      </c>
      <c r="I39" s="316"/>
      <c r="J39" s="316"/>
      <c r="K39" s="316"/>
      <c r="L39" s="316"/>
      <c r="M39" s="316"/>
      <c r="N39" s="316"/>
      <c r="O39" s="317"/>
      <c r="P39" s="4"/>
      <c r="Q39" s="4"/>
    </row>
    <row r="40" spans="1:17" ht="27" customHeight="1" outlineLevel="1">
      <c r="A40" s="779"/>
      <c r="B40" s="780" t="s">
        <v>11</v>
      </c>
      <c r="C40" s="783"/>
      <c r="D40" s="597"/>
      <c r="E40" s="8"/>
      <c r="F40" s="182"/>
      <c r="G40" s="9"/>
      <c r="H40" s="114">
        <f>SUM(H37:H39)</f>
        <v>13.831334400000001</v>
      </c>
      <c r="I40" s="316"/>
      <c r="J40" s="316"/>
      <c r="K40" s="316"/>
      <c r="L40" s="316"/>
      <c r="M40" s="316"/>
      <c r="N40" s="316"/>
      <c r="O40" s="317"/>
      <c r="P40" s="4"/>
      <c r="Q40" s="4"/>
    </row>
    <row r="41" spans="1:17" ht="17.25" customHeight="1" outlineLevel="1" thickBot="1">
      <c r="A41" s="781"/>
      <c r="B41" s="782"/>
      <c r="C41" s="468"/>
      <c r="D41" s="621"/>
      <c r="E41" s="316"/>
      <c r="F41" s="523"/>
      <c r="G41" s="316"/>
      <c r="H41" s="316"/>
      <c r="I41" s="316"/>
      <c r="J41" s="316"/>
      <c r="K41" s="316"/>
      <c r="L41" s="316"/>
      <c r="M41" s="316"/>
      <c r="N41" s="316"/>
      <c r="O41" s="317"/>
      <c r="P41" s="4"/>
      <c r="Q41" s="4"/>
    </row>
    <row r="42" spans="1:17" ht="17.25" customHeight="1" outlineLevel="1" thickBot="1">
      <c r="A42" s="299" t="s">
        <v>20</v>
      </c>
      <c r="B42" s="265">
        <v>102.462</v>
      </c>
      <c r="C42" s="265">
        <f>G42</f>
        <v>122.95439999999999</v>
      </c>
      <c r="D42" s="300"/>
      <c r="E42" s="60"/>
      <c r="F42" s="61"/>
      <c r="G42" s="319">
        <f>B42*1.2</f>
        <v>122.95439999999999</v>
      </c>
      <c r="H42" s="320" t="s">
        <v>33</v>
      </c>
      <c r="I42" s="304"/>
      <c r="J42" s="304"/>
      <c r="K42" s="77"/>
      <c r="L42" s="304"/>
      <c r="M42" s="304"/>
      <c r="N42" s="77"/>
      <c r="O42" s="305"/>
      <c r="P42" s="4"/>
      <c r="Q42" s="4"/>
    </row>
    <row r="43" spans="1:17" ht="17.25" customHeight="1" outlineLevel="1">
      <c r="A43" s="1439" t="s">
        <v>28</v>
      </c>
      <c r="B43" s="1440"/>
      <c r="C43" s="1440"/>
      <c r="D43" s="596" t="s">
        <v>13</v>
      </c>
      <c r="E43" s="372" t="s">
        <v>16</v>
      </c>
      <c r="F43" s="370">
        <v>1282</v>
      </c>
      <c r="G43" s="570">
        <v>41.2</v>
      </c>
      <c r="H43" s="1">
        <f>PRODUCT(F43:G43)*1.2/1000</f>
        <v>63.38208</v>
      </c>
      <c r="I43" s="316"/>
      <c r="J43" s="316"/>
      <c r="K43" s="316"/>
      <c r="L43" s="316"/>
      <c r="M43" s="316"/>
      <c r="N43" s="316"/>
      <c r="O43" s="317"/>
      <c r="P43" s="4"/>
      <c r="Q43" s="4"/>
    </row>
    <row r="44" spans="1:17" ht="17.25" customHeight="1" outlineLevel="1">
      <c r="A44" s="1423" t="s">
        <v>131</v>
      </c>
      <c r="B44" s="1383"/>
      <c r="C44" s="1383"/>
      <c r="D44" s="596" t="s">
        <v>21</v>
      </c>
      <c r="E44" s="372" t="s">
        <v>16</v>
      </c>
      <c r="F44" s="372">
        <v>695</v>
      </c>
      <c r="G44" s="371">
        <v>34.75</v>
      </c>
      <c r="H44" s="1">
        <f aca="true" t="shared" si="2" ref="H44:H51">PRODUCT(F44:G44)*1.2/1000</f>
        <v>28.9815</v>
      </c>
      <c r="I44" s="316"/>
      <c r="J44" s="316"/>
      <c r="K44" s="316"/>
      <c r="L44" s="316"/>
      <c r="M44" s="316"/>
      <c r="N44" s="316"/>
      <c r="O44" s="317"/>
      <c r="P44" s="4"/>
      <c r="Q44" s="4"/>
    </row>
    <row r="45" spans="1:17" ht="17.25" customHeight="1" outlineLevel="1">
      <c r="A45" s="1423" t="s">
        <v>69</v>
      </c>
      <c r="B45" s="1383"/>
      <c r="C45" s="1383"/>
      <c r="D45" s="596" t="s">
        <v>72</v>
      </c>
      <c r="E45" s="372" t="s">
        <v>16</v>
      </c>
      <c r="F45" s="372">
        <v>0</v>
      </c>
      <c r="G45" s="371">
        <v>252.08</v>
      </c>
      <c r="H45" s="1">
        <f t="shared" si="2"/>
        <v>0</v>
      </c>
      <c r="I45" s="316"/>
      <c r="J45" s="316"/>
      <c r="K45" s="316"/>
      <c r="L45" s="316"/>
      <c r="M45" s="316"/>
      <c r="N45" s="316"/>
      <c r="O45" s="317"/>
      <c r="P45" s="4"/>
      <c r="Q45" s="4"/>
    </row>
    <row r="46" spans="1:17" ht="17.25" customHeight="1" outlineLevel="1">
      <c r="A46" s="1368" t="s">
        <v>70</v>
      </c>
      <c r="B46" s="1369"/>
      <c r="C46" s="1369"/>
      <c r="D46" s="596" t="s">
        <v>71</v>
      </c>
      <c r="E46" s="372" t="s">
        <v>29</v>
      </c>
      <c r="F46" s="372">
        <v>0</v>
      </c>
      <c r="G46" s="371">
        <v>128.21</v>
      </c>
      <c r="H46" s="1">
        <f t="shared" si="2"/>
        <v>0</v>
      </c>
      <c r="I46" s="316"/>
      <c r="J46" s="316"/>
      <c r="K46" s="316"/>
      <c r="L46" s="316"/>
      <c r="M46" s="316"/>
      <c r="N46" s="316"/>
      <c r="O46" s="317"/>
      <c r="P46" s="4"/>
      <c r="Q46" s="4"/>
    </row>
    <row r="47" spans="1:17" ht="17.25" customHeight="1" outlineLevel="1">
      <c r="A47" s="1369" t="s">
        <v>73</v>
      </c>
      <c r="B47" s="1369"/>
      <c r="C47" s="1369"/>
      <c r="D47" s="596" t="s">
        <v>74</v>
      </c>
      <c r="E47" s="372" t="s">
        <v>29</v>
      </c>
      <c r="F47" s="372">
        <v>20</v>
      </c>
      <c r="G47" s="371">
        <v>50</v>
      </c>
      <c r="H47" s="1">
        <f t="shared" si="2"/>
        <v>1.2</v>
      </c>
      <c r="I47" s="316"/>
      <c r="J47" s="316"/>
      <c r="K47" s="316"/>
      <c r="L47" s="316"/>
      <c r="M47" s="316"/>
      <c r="N47" s="316"/>
      <c r="O47" s="317"/>
      <c r="P47" s="4"/>
      <c r="Q47" s="4"/>
    </row>
    <row r="48" spans="1:17" ht="17.25" customHeight="1" outlineLevel="1">
      <c r="A48" s="1423" t="s">
        <v>22</v>
      </c>
      <c r="B48" s="1383"/>
      <c r="C48" s="1383"/>
      <c r="D48" s="596" t="s">
        <v>23</v>
      </c>
      <c r="E48" s="372" t="s">
        <v>10</v>
      </c>
      <c r="F48" s="787">
        <v>0.28007</v>
      </c>
      <c r="G48" s="371">
        <v>69907.41</v>
      </c>
      <c r="H48" s="1">
        <f t="shared" si="2"/>
        <v>23.49476198244</v>
      </c>
      <c r="I48" s="316"/>
      <c r="J48" s="316"/>
      <c r="K48" s="316"/>
      <c r="L48" s="316"/>
      <c r="M48" s="316"/>
      <c r="N48" s="316"/>
      <c r="O48" s="317"/>
      <c r="P48" s="4"/>
      <c r="Q48" s="4"/>
    </row>
    <row r="49" spans="1:17" ht="17.25" customHeight="1" outlineLevel="1">
      <c r="A49" s="1423" t="s">
        <v>24</v>
      </c>
      <c r="B49" s="1383"/>
      <c r="C49" s="1383"/>
      <c r="D49" s="596" t="s">
        <v>25</v>
      </c>
      <c r="E49" s="372" t="s">
        <v>10</v>
      </c>
      <c r="F49" s="372">
        <v>0</v>
      </c>
      <c r="G49" s="371">
        <v>61574.07</v>
      </c>
      <c r="H49" s="1">
        <f t="shared" si="2"/>
        <v>0</v>
      </c>
      <c r="I49" s="316"/>
      <c r="J49" s="316"/>
      <c r="K49" s="316"/>
      <c r="L49" s="316"/>
      <c r="M49" s="316"/>
      <c r="N49" s="316"/>
      <c r="O49" s="317"/>
      <c r="P49" s="4"/>
      <c r="Q49" s="4"/>
    </row>
    <row r="50" spans="1:17" ht="17.25" customHeight="1" outlineLevel="1">
      <c r="A50" s="1423" t="s">
        <v>26</v>
      </c>
      <c r="B50" s="1383"/>
      <c r="C50" s="1383"/>
      <c r="D50" s="596" t="s">
        <v>27</v>
      </c>
      <c r="E50" s="372" t="s">
        <v>10</v>
      </c>
      <c r="F50" s="372">
        <v>0</v>
      </c>
      <c r="G50" s="371">
        <v>64814.81</v>
      </c>
      <c r="H50" s="1">
        <f t="shared" si="2"/>
        <v>0</v>
      </c>
      <c r="I50" s="316"/>
      <c r="J50" s="316"/>
      <c r="K50" s="316"/>
      <c r="L50" s="316"/>
      <c r="M50" s="316"/>
      <c r="N50" s="316"/>
      <c r="O50" s="317"/>
      <c r="P50" s="4"/>
      <c r="Q50" s="4"/>
    </row>
    <row r="51" spans="1:17" ht="17.25" customHeight="1" outlineLevel="1">
      <c r="A51" s="1383" t="s">
        <v>148</v>
      </c>
      <c r="B51" s="1383"/>
      <c r="C51" s="1384"/>
      <c r="D51" s="596"/>
      <c r="E51" s="372" t="s">
        <v>16</v>
      </c>
      <c r="F51" s="370">
        <v>12.283</v>
      </c>
      <c r="G51" s="371">
        <v>400</v>
      </c>
      <c r="H51" s="1">
        <f t="shared" si="2"/>
        <v>5.895839999999999</v>
      </c>
      <c r="I51" s="316"/>
      <c r="J51" s="316"/>
      <c r="K51" s="316"/>
      <c r="L51" s="316"/>
      <c r="M51" s="316"/>
      <c r="N51" s="316"/>
      <c r="O51" s="317"/>
      <c r="P51" s="4"/>
      <c r="Q51" s="4"/>
    </row>
    <row r="52" spans="1:17" ht="29.25" customHeight="1" outlineLevel="1" collapsed="1" thickBot="1">
      <c r="A52" s="1462" t="s">
        <v>11</v>
      </c>
      <c r="B52" s="1463"/>
      <c r="C52" s="1463"/>
      <c r="D52" s="598"/>
      <c r="E52" s="545"/>
      <c r="F52" s="321"/>
      <c r="G52" s="373"/>
      <c r="H52" s="127">
        <f>SUM(H43:H51)</f>
        <v>122.95418198243999</v>
      </c>
      <c r="I52" s="322"/>
      <c r="J52" s="322"/>
      <c r="K52" s="374"/>
      <c r="L52" s="322"/>
      <c r="M52" s="322"/>
      <c r="N52" s="374"/>
      <c r="O52" s="323"/>
      <c r="P52" s="4"/>
      <c r="Q52" s="4"/>
    </row>
    <row r="53" spans="1:17" ht="32.25" outlineLevel="1" thickBot="1">
      <c r="A53" s="32" t="s">
        <v>14</v>
      </c>
      <c r="B53" s="83">
        <f>B57+B61</f>
        <v>1.46774</v>
      </c>
      <c r="C53" s="83">
        <f>C57+C61</f>
        <v>1.761288</v>
      </c>
      <c r="D53" s="257">
        <f>K64</f>
        <v>0</v>
      </c>
      <c r="E53" s="1357">
        <f>N64</f>
        <v>0</v>
      </c>
      <c r="F53" s="1358"/>
      <c r="G53" s="524"/>
      <c r="H53" s="525"/>
      <c r="I53" s="519"/>
      <c r="J53" s="519"/>
      <c r="K53" s="519"/>
      <c r="L53" s="519"/>
      <c r="M53" s="519"/>
      <c r="N53" s="308"/>
      <c r="O53" s="470"/>
      <c r="P53" s="4"/>
      <c r="Q53" s="4"/>
    </row>
    <row r="54" spans="1:17" ht="16.5" thickBot="1">
      <c r="A54" s="1465" t="s">
        <v>17</v>
      </c>
      <c r="B54" s="1466"/>
      <c r="C54" s="1467"/>
      <c r="D54" s="1366" t="s">
        <v>2</v>
      </c>
      <c r="E54" s="1366" t="s">
        <v>3</v>
      </c>
      <c r="F54" s="1380" t="s">
        <v>18</v>
      </c>
      <c r="G54" s="1381"/>
      <c r="H54" s="1382"/>
      <c r="I54" s="1386" t="s">
        <v>4</v>
      </c>
      <c r="J54" s="1387"/>
      <c r="K54" s="1388"/>
      <c r="L54" s="1386" t="s">
        <v>5</v>
      </c>
      <c r="M54" s="1387"/>
      <c r="N54" s="1387"/>
      <c r="O54" s="327" t="s">
        <v>34</v>
      </c>
      <c r="P54" s="4"/>
      <c r="Q54" s="4"/>
    </row>
    <row r="55" spans="1:17" ht="48.75" customHeight="1" thickBot="1">
      <c r="A55" s="1468"/>
      <c r="B55" s="1469"/>
      <c r="C55" s="1470"/>
      <c r="D55" s="1367"/>
      <c r="E55" s="1367"/>
      <c r="F55" s="252" t="s">
        <v>35</v>
      </c>
      <c r="G55" s="474" t="s">
        <v>6</v>
      </c>
      <c r="H55" s="328" t="s">
        <v>7</v>
      </c>
      <c r="I55" s="587" t="s">
        <v>8</v>
      </c>
      <c r="J55" s="715" t="s">
        <v>6</v>
      </c>
      <c r="K55" s="701" t="s">
        <v>7</v>
      </c>
      <c r="L55" s="329" t="s">
        <v>8</v>
      </c>
      <c r="M55" s="576" t="s">
        <v>6</v>
      </c>
      <c r="N55" s="701" t="s">
        <v>7</v>
      </c>
      <c r="O55" s="698"/>
      <c r="P55" s="4"/>
      <c r="Q55" s="4"/>
    </row>
    <row r="56" spans="1:17" ht="17.25" customHeight="1" outlineLevel="1" thickBot="1">
      <c r="A56" s="1465">
        <v>1</v>
      </c>
      <c r="B56" s="1466"/>
      <c r="C56" s="1467"/>
      <c r="D56" s="444">
        <v>2</v>
      </c>
      <c r="E56" s="443">
        <v>3</v>
      </c>
      <c r="F56" s="444">
        <v>4</v>
      </c>
      <c r="G56" s="474">
        <v>5</v>
      </c>
      <c r="H56" s="474">
        <v>6</v>
      </c>
      <c r="I56" s="473">
        <v>7</v>
      </c>
      <c r="J56" s="443">
        <v>8</v>
      </c>
      <c r="K56" s="443">
        <v>9</v>
      </c>
      <c r="L56" s="443">
        <v>10</v>
      </c>
      <c r="M56" s="474">
        <v>11</v>
      </c>
      <c r="N56" s="474">
        <v>12</v>
      </c>
      <c r="O56" s="526">
        <v>13</v>
      </c>
      <c r="P56" s="4"/>
      <c r="Q56" s="4"/>
    </row>
    <row r="57" spans="1:17" ht="17.25" customHeight="1" outlineLevel="1" collapsed="1" thickBot="1">
      <c r="A57" s="312" t="s">
        <v>19</v>
      </c>
      <c r="B57" s="177">
        <v>1.04441</v>
      </c>
      <c r="C57" s="177">
        <f>G57</f>
        <v>1.253292</v>
      </c>
      <c r="D57" s="402"/>
      <c r="E57" s="147"/>
      <c r="F57" s="147"/>
      <c r="G57" s="524">
        <f>B57*1.2</f>
        <v>1.253292</v>
      </c>
      <c r="H57" s="525" t="s">
        <v>33</v>
      </c>
      <c r="I57" s="335"/>
      <c r="J57" s="358"/>
      <c r="K57" s="358"/>
      <c r="L57" s="358"/>
      <c r="M57" s="335"/>
      <c r="N57" s="335"/>
      <c r="O57" s="498"/>
      <c r="P57" s="4"/>
      <c r="Q57" s="4"/>
    </row>
    <row r="58" spans="1:17" ht="17.25" customHeight="1" outlineLevel="1">
      <c r="A58" s="561" t="s">
        <v>129</v>
      </c>
      <c r="B58" s="562"/>
      <c r="C58" s="562"/>
      <c r="D58" s="600"/>
      <c r="E58" s="337" t="s">
        <v>9</v>
      </c>
      <c r="F58" s="258">
        <v>14</v>
      </c>
      <c r="G58" s="261">
        <v>30.9</v>
      </c>
      <c r="H58" s="263">
        <f>F58*G58/1000*1.2</f>
        <v>0.5191199999999999</v>
      </c>
      <c r="I58" s="337"/>
      <c r="J58" s="337"/>
      <c r="K58" s="337"/>
      <c r="L58" s="337"/>
      <c r="M58" s="337"/>
      <c r="N58" s="337"/>
      <c r="O58" s="338"/>
      <c r="P58" s="4"/>
      <c r="Q58" s="4"/>
    </row>
    <row r="59" spans="1:17" ht="17.25" customHeight="1" outlineLevel="1">
      <c r="A59" s="141" t="s">
        <v>56</v>
      </c>
      <c r="B59" s="142"/>
      <c r="C59" s="189"/>
      <c r="D59" s="604" t="s">
        <v>36</v>
      </c>
      <c r="E59" s="145" t="s">
        <v>29</v>
      </c>
      <c r="F59" s="204">
        <v>5.4</v>
      </c>
      <c r="G59" s="262">
        <v>113.3</v>
      </c>
      <c r="H59" s="263">
        <f>F59*G59/1000*1.2</f>
        <v>0.7341840000000001</v>
      </c>
      <c r="I59" s="337"/>
      <c r="J59" s="337"/>
      <c r="K59" s="337"/>
      <c r="L59" s="337"/>
      <c r="M59" s="337"/>
      <c r="N59" s="337"/>
      <c r="O59" s="338"/>
      <c r="P59" s="4"/>
      <c r="Q59" s="4"/>
    </row>
    <row r="60" spans="1:17" ht="17.25" customHeight="1" outlineLevel="1" thickBot="1">
      <c r="A60" s="724"/>
      <c r="B60" s="725" t="s">
        <v>11</v>
      </c>
      <c r="C60" s="725"/>
      <c r="D60" s="605"/>
      <c r="E60" s="344"/>
      <c r="F60" s="343"/>
      <c r="G60" s="344"/>
      <c r="H60" s="117">
        <f>SUM(H58:H59)</f>
        <v>1.253304</v>
      </c>
      <c r="I60" s="345"/>
      <c r="J60" s="345"/>
      <c r="K60" s="82"/>
      <c r="L60" s="345"/>
      <c r="M60" s="345"/>
      <c r="N60" s="82"/>
      <c r="O60" s="338"/>
      <c r="P60" s="4"/>
      <c r="Q60" s="4"/>
    </row>
    <row r="61" spans="1:17" ht="17.25" customHeight="1" outlineLevel="1" thickBot="1">
      <c r="A61" s="299" t="s">
        <v>20</v>
      </c>
      <c r="B61" s="265">
        <v>0.42333</v>
      </c>
      <c r="C61" s="265">
        <f>G61</f>
        <v>0.507996</v>
      </c>
      <c r="D61" s="300"/>
      <c r="E61" s="60"/>
      <c r="F61" s="61"/>
      <c r="G61" s="319">
        <f>B61*1.2</f>
        <v>0.507996</v>
      </c>
      <c r="H61" s="303" t="s">
        <v>33</v>
      </c>
      <c r="I61" s="304"/>
      <c r="J61" s="304"/>
      <c r="K61" s="77"/>
      <c r="L61" s="304"/>
      <c r="M61" s="304"/>
      <c r="N61" s="77"/>
      <c r="O61" s="305"/>
      <c r="P61" s="4"/>
      <c r="Q61" s="4"/>
    </row>
    <row r="62" spans="1:17" ht="17.25" customHeight="1" outlineLevel="1">
      <c r="A62" s="1485" t="s">
        <v>129</v>
      </c>
      <c r="B62" s="1486"/>
      <c r="C62" s="1486"/>
      <c r="D62" s="623" t="s">
        <v>147</v>
      </c>
      <c r="E62" s="337" t="s">
        <v>9</v>
      </c>
      <c r="F62" s="258">
        <v>6</v>
      </c>
      <c r="G62" s="261">
        <v>30.9</v>
      </c>
      <c r="H62" s="263">
        <f>F62*G62/1000*1.2</f>
        <v>0.22247999999999998</v>
      </c>
      <c r="I62" s="337"/>
      <c r="J62" s="337"/>
      <c r="K62" s="337"/>
      <c r="L62" s="337"/>
      <c r="M62" s="337"/>
      <c r="N62" s="337"/>
      <c r="O62" s="338"/>
      <c r="P62" s="4"/>
      <c r="Q62" s="4"/>
    </row>
    <row r="63" spans="1:17" ht="15.75" outlineLevel="1">
      <c r="A63" s="1394" t="s">
        <v>56</v>
      </c>
      <c r="B63" s="1395"/>
      <c r="C63" s="1396"/>
      <c r="D63" s="604" t="s">
        <v>36</v>
      </c>
      <c r="E63" s="145" t="s">
        <v>29</v>
      </c>
      <c r="F63" s="204">
        <v>2.1</v>
      </c>
      <c r="G63" s="262">
        <v>113.3</v>
      </c>
      <c r="H63" s="263">
        <f>F63*G63/1000*1.2</f>
        <v>0.285516</v>
      </c>
      <c r="I63" s="339"/>
      <c r="J63" s="339"/>
      <c r="K63" s="263"/>
      <c r="L63" s="339"/>
      <c r="M63" s="339"/>
      <c r="N63" s="263"/>
      <c r="O63" s="338"/>
      <c r="P63" s="454"/>
      <c r="Q63" s="4"/>
    </row>
    <row r="64" spans="1:17" ht="17.25" customHeight="1" outlineLevel="1" thickBot="1">
      <c r="A64" s="1398" t="s">
        <v>11</v>
      </c>
      <c r="B64" s="1399"/>
      <c r="C64" s="1399"/>
      <c r="D64" s="607"/>
      <c r="E64" s="624"/>
      <c r="F64" s="347"/>
      <c r="G64" s="344"/>
      <c r="H64" s="117">
        <f>SUM(H62:H63)</f>
        <v>0.507996</v>
      </c>
      <c r="I64" s="345"/>
      <c r="J64" s="345"/>
      <c r="K64" s="82"/>
      <c r="L64" s="345"/>
      <c r="M64" s="345"/>
      <c r="N64" s="82"/>
      <c r="O64" s="348"/>
      <c r="P64" s="454"/>
      <c r="Q64" s="4"/>
    </row>
    <row r="65" spans="1:17" ht="25.5" customHeight="1" outlineLevel="1" thickBot="1">
      <c r="A65" s="34" t="s">
        <v>37</v>
      </c>
      <c r="B65" s="84">
        <f>B69+B74</f>
        <v>5.08534</v>
      </c>
      <c r="C65" s="84">
        <f>C69+C74</f>
        <v>6.102408</v>
      </c>
      <c r="D65" s="259">
        <f>K78</f>
        <v>0</v>
      </c>
      <c r="E65" s="1397">
        <f>N78</f>
        <v>0</v>
      </c>
      <c r="F65" s="1353"/>
      <c r="G65" s="527"/>
      <c r="H65" s="525"/>
      <c r="I65" s="512"/>
      <c r="J65" s="512"/>
      <c r="K65" s="512"/>
      <c r="L65" s="512"/>
      <c r="M65" s="512"/>
      <c r="N65" s="528"/>
      <c r="O65" s="470"/>
      <c r="P65" s="4"/>
      <c r="Q65" s="4"/>
    </row>
    <row r="66" spans="1:17" ht="16.5" outlineLevel="1" thickBot="1">
      <c r="A66" s="1424" t="s">
        <v>17</v>
      </c>
      <c r="B66" s="1425"/>
      <c r="C66" s="1426"/>
      <c r="D66" s="1421" t="s">
        <v>2</v>
      </c>
      <c r="E66" s="1421" t="s">
        <v>3</v>
      </c>
      <c r="F66" s="1458" t="s">
        <v>18</v>
      </c>
      <c r="G66" s="1352"/>
      <c r="H66" s="1353"/>
      <c r="I66" s="1351" t="s">
        <v>4</v>
      </c>
      <c r="J66" s="1352"/>
      <c r="K66" s="1353"/>
      <c r="L66" s="1351" t="s">
        <v>5</v>
      </c>
      <c r="M66" s="1352"/>
      <c r="N66" s="1352"/>
      <c r="O66" s="350" t="s">
        <v>34</v>
      </c>
      <c r="P66" s="4"/>
      <c r="Q66" s="4"/>
    </row>
    <row r="67" spans="1:17" ht="51.75" customHeight="1" outlineLevel="1" thickBot="1">
      <c r="A67" s="1427"/>
      <c r="B67" s="1428"/>
      <c r="C67" s="1429"/>
      <c r="D67" s="1422"/>
      <c r="E67" s="1422"/>
      <c r="F67" s="253" t="s">
        <v>35</v>
      </c>
      <c r="G67" s="578" t="s">
        <v>6</v>
      </c>
      <c r="H67" s="702" t="s">
        <v>7</v>
      </c>
      <c r="I67" s="703" t="s">
        <v>8</v>
      </c>
      <c r="J67" s="703" t="s">
        <v>6</v>
      </c>
      <c r="K67" s="353" t="s">
        <v>7</v>
      </c>
      <c r="L67" s="352" t="s">
        <v>8</v>
      </c>
      <c r="M67" s="714" t="s">
        <v>6</v>
      </c>
      <c r="N67" s="713" t="s">
        <v>7</v>
      </c>
      <c r="O67" s="718"/>
      <c r="P67" s="4"/>
      <c r="Q67" s="4"/>
    </row>
    <row r="68" spans="1:17" ht="16.5" customHeight="1" thickBot="1">
      <c r="A68" s="1430">
        <v>1</v>
      </c>
      <c r="B68" s="1431"/>
      <c r="C68" s="1432"/>
      <c r="D68" s="356">
        <v>2</v>
      </c>
      <c r="E68" s="356">
        <v>3</v>
      </c>
      <c r="F68" s="356">
        <v>4</v>
      </c>
      <c r="G68" s="356">
        <v>5</v>
      </c>
      <c r="H68" s="356">
        <v>6</v>
      </c>
      <c r="I68" s="356">
        <v>7</v>
      </c>
      <c r="J68" s="356">
        <v>8</v>
      </c>
      <c r="K68" s="356">
        <v>9</v>
      </c>
      <c r="L68" s="356">
        <v>10</v>
      </c>
      <c r="M68" s="356">
        <v>11</v>
      </c>
      <c r="N68" s="355">
        <v>12</v>
      </c>
      <c r="O68" s="357">
        <v>13</v>
      </c>
      <c r="P68" s="4" t="s">
        <v>43</v>
      </c>
      <c r="Q68" s="4"/>
    </row>
    <row r="69" spans="1:22" ht="16.5" customHeight="1" outlineLevel="1" thickBot="1">
      <c r="A69" s="312" t="s">
        <v>19</v>
      </c>
      <c r="B69" s="177">
        <v>4.49918</v>
      </c>
      <c r="C69" s="177">
        <f>G69</f>
        <v>5.399016</v>
      </c>
      <c r="D69" s="176"/>
      <c r="E69" s="147"/>
      <c r="F69" s="80"/>
      <c r="G69" s="527">
        <f>B69*1.2</f>
        <v>5.399016</v>
      </c>
      <c r="H69" s="525" t="s">
        <v>33</v>
      </c>
      <c r="I69" s="335"/>
      <c r="J69" s="358"/>
      <c r="K69" s="335"/>
      <c r="L69" s="358"/>
      <c r="M69" s="335"/>
      <c r="N69" s="335"/>
      <c r="O69" s="315"/>
      <c r="P69" s="364"/>
      <c r="Q69" s="364"/>
      <c r="R69" s="364"/>
      <c r="S69" s="364"/>
      <c r="T69" s="364"/>
      <c r="U69" s="364"/>
      <c r="V69" s="364"/>
    </row>
    <row r="70" spans="1:22" ht="32.25" customHeight="1" outlineLevel="1">
      <c r="A70" s="747" t="s">
        <v>192</v>
      </c>
      <c r="B70" s="745"/>
      <c r="C70" s="746"/>
      <c r="D70" s="610" t="s">
        <v>193</v>
      </c>
      <c r="E70" s="773" t="s">
        <v>15</v>
      </c>
      <c r="F70" s="160">
        <v>16</v>
      </c>
      <c r="G70" s="65">
        <v>266.08</v>
      </c>
      <c r="H70" s="148">
        <f>F70*G70/1000*1.2</f>
        <v>5.1087359999999995</v>
      </c>
      <c r="I70" s="38"/>
      <c r="J70" s="38"/>
      <c r="K70" s="367"/>
      <c r="L70" s="132"/>
      <c r="M70" s="23"/>
      <c r="N70" s="376"/>
      <c r="O70" s="136"/>
      <c r="P70" s="364"/>
      <c r="Q70" s="364"/>
      <c r="R70" s="364"/>
      <c r="S70" s="364"/>
      <c r="T70" s="364"/>
      <c r="U70" s="364"/>
      <c r="V70" s="364"/>
    </row>
    <row r="71" spans="1:22" ht="16.5" customHeight="1" outlineLevel="1">
      <c r="A71" s="1409" t="s">
        <v>184</v>
      </c>
      <c r="B71" s="1410"/>
      <c r="C71" s="1411"/>
      <c r="D71" s="592"/>
      <c r="E71" s="64" t="s">
        <v>15</v>
      </c>
      <c r="F71" s="160">
        <v>1</v>
      </c>
      <c r="G71" s="65">
        <v>41.2</v>
      </c>
      <c r="H71" s="148">
        <f>F71*G71/1000*1.2</f>
        <v>0.04944</v>
      </c>
      <c r="I71" s="38"/>
      <c r="J71" s="38"/>
      <c r="K71" s="367"/>
      <c r="L71" s="132"/>
      <c r="M71" s="20"/>
      <c r="N71" s="376"/>
      <c r="O71" s="136"/>
      <c r="P71" s="364"/>
      <c r="Q71" s="364"/>
      <c r="R71" s="364"/>
      <c r="S71" s="364"/>
      <c r="T71" s="364"/>
      <c r="U71" s="364"/>
      <c r="V71" s="364"/>
    </row>
    <row r="72" spans="1:22" ht="16.5" customHeight="1" outlineLevel="1">
      <c r="A72" s="1477" t="s">
        <v>161</v>
      </c>
      <c r="B72" s="1413"/>
      <c r="C72" s="1478"/>
      <c r="D72" s="736" t="s">
        <v>47</v>
      </c>
      <c r="E72" s="773" t="s">
        <v>15</v>
      </c>
      <c r="F72" s="160">
        <v>18</v>
      </c>
      <c r="G72" s="65">
        <v>11.15</v>
      </c>
      <c r="H72" s="148">
        <f>F72*G72/1000*1.2</f>
        <v>0.24084</v>
      </c>
      <c r="I72" s="38"/>
      <c r="J72" s="38"/>
      <c r="K72" s="367"/>
      <c r="L72" s="132"/>
      <c r="M72" s="20"/>
      <c r="N72" s="376"/>
      <c r="O72" s="136"/>
      <c r="P72" s="364"/>
      <c r="Q72" s="364"/>
      <c r="R72" s="364"/>
      <c r="S72" s="364"/>
      <c r="T72" s="364"/>
      <c r="U72" s="364"/>
      <c r="V72" s="364"/>
    </row>
    <row r="73" spans="1:22" s="4" customFormat="1" ht="21" customHeight="1" outlineLevel="1" thickBot="1">
      <c r="A73" s="726"/>
      <c r="B73" s="721" t="s">
        <v>11</v>
      </c>
      <c r="C73" s="673"/>
      <c r="D73" s="592"/>
      <c r="E73" s="63"/>
      <c r="F73" s="36"/>
      <c r="G73" s="37"/>
      <c r="H73" s="167">
        <f>SUM(H70:H72)</f>
        <v>5.399016</v>
      </c>
      <c r="I73" s="38"/>
      <c r="J73" s="38"/>
      <c r="K73" s="367"/>
      <c r="L73" s="132"/>
      <c r="M73" s="23"/>
      <c r="N73" s="376"/>
      <c r="O73" s="136"/>
      <c r="P73" s="364"/>
      <c r="Q73" s="364"/>
      <c r="R73" s="364"/>
      <c r="S73" s="364"/>
      <c r="T73" s="364"/>
      <c r="U73" s="364"/>
      <c r="V73" s="364"/>
    </row>
    <row r="74" spans="1:22" s="4" customFormat="1" ht="21" customHeight="1" outlineLevel="1" thickBot="1">
      <c r="A74" s="299" t="s">
        <v>20</v>
      </c>
      <c r="B74" s="265">
        <v>0.58616</v>
      </c>
      <c r="C74" s="265">
        <f>G74</f>
        <v>0.703392</v>
      </c>
      <c r="D74" s="300"/>
      <c r="E74" s="60"/>
      <c r="F74" s="61"/>
      <c r="G74" s="319">
        <f>B74*1.2</f>
        <v>0.703392</v>
      </c>
      <c r="H74" s="320" t="s">
        <v>33</v>
      </c>
      <c r="I74" s="304"/>
      <c r="J74" s="304"/>
      <c r="K74" s="77"/>
      <c r="L74" s="304"/>
      <c r="M74" s="304"/>
      <c r="N74" s="77"/>
      <c r="O74" s="305"/>
      <c r="P74" s="364"/>
      <c r="Q74" s="364"/>
      <c r="R74" s="364"/>
      <c r="S74" s="364"/>
      <c r="T74" s="364"/>
      <c r="U74" s="364"/>
      <c r="V74" s="364"/>
    </row>
    <row r="75" spans="1:22" ht="16.5" customHeight="1" outlineLevel="1">
      <c r="A75" s="1474" t="s">
        <v>161</v>
      </c>
      <c r="B75" s="1475"/>
      <c r="C75" s="1476"/>
      <c r="D75" s="592" t="s">
        <v>47</v>
      </c>
      <c r="E75" s="63" t="s">
        <v>15</v>
      </c>
      <c r="F75" s="86">
        <v>7</v>
      </c>
      <c r="G75" s="65">
        <v>11.15</v>
      </c>
      <c r="H75" s="148">
        <f>F75*G75/1000*1.2</f>
        <v>0.09366</v>
      </c>
      <c r="I75" s="38"/>
      <c r="J75" s="38"/>
      <c r="K75" s="367"/>
      <c r="L75" s="132"/>
      <c r="M75" s="20"/>
      <c r="N75" s="376"/>
      <c r="O75" s="136"/>
      <c r="P75" s="364"/>
      <c r="Q75" s="364"/>
      <c r="R75" s="364"/>
      <c r="S75" s="364"/>
      <c r="T75" s="364"/>
      <c r="U75" s="364"/>
      <c r="V75" s="364"/>
    </row>
    <row r="76" spans="1:22" ht="16.5" customHeight="1" outlineLevel="1">
      <c r="A76" s="1409" t="s">
        <v>165</v>
      </c>
      <c r="B76" s="1410"/>
      <c r="C76" s="1411"/>
      <c r="D76" s="592" t="s">
        <v>46</v>
      </c>
      <c r="E76" s="63" t="s">
        <v>9</v>
      </c>
      <c r="F76" s="86">
        <v>4</v>
      </c>
      <c r="G76" s="68">
        <v>127.03</v>
      </c>
      <c r="H76" s="148">
        <f>F76*G76/1000*1.2</f>
        <v>0.609744</v>
      </c>
      <c r="I76" s="38"/>
      <c r="J76" s="38"/>
      <c r="K76" s="367"/>
      <c r="L76" s="132"/>
      <c r="M76" s="20"/>
      <c r="N76" s="376"/>
      <c r="O76" s="136"/>
      <c r="P76" s="364"/>
      <c r="Q76" s="364"/>
      <c r="R76" s="364"/>
      <c r="S76" s="364"/>
      <c r="T76" s="364"/>
      <c r="U76" s="364"/>
      <c r="V76" s="364"/>
    </row>
    <row r="77" spans="1:22" s="4" customFormat="1" ht="17.25" customHeight="1" outlineLevel="1">
      <c r="A77" s="728"/>
      <c r="B77" s="739"/>
      <c r="C77" s="740"/>
      <c r="D77" s="611"/>
      <c r="E77" s="154"/>
      <c r="F77" s="129"/>
      <c r="G77" s="130"/>
      <c r="H77" s="376">
        <f>F77*G77/1000*1.18</f>
        <v>0</v>
      </c>
      <c r="I77" s="128"/>
      <c r="J77" s="128"/>
      <c r="K77" s="376"/>
      <c r="L77" s="128"/>
      <c r="M77" s="131"/>
      <c r="N77" s="376"/>
      <c r="O77" s="152"/>
      <c r="P77" s="364"/>
      <c r="Q77" s="364"/>
      <c r="R77" s="364"/>
      <c r="S77" s="364"/>
      <c r="T77" s="364"/>
      <c r="U77" s="364"/>
      <c r="V77" s="364"/>
    </row>
    <row r="78" spans="1:22" s="4" customFormat="1" ht="16.5" customHeight="1" outlineLevel="1" thickBot="1">
      <c r="A78" s="1406" t="s">
        <v>11</v>
      </c>
      <c r="B78" s="1407"/>
      <c r="C78" s="1408"/>
      <c r="D78" s="615"/>
      <c r="E78" s="505"/>
      <c r="F78" s="529"/>
      <c r="G78" s="293"/>
      <c r="H78" s="122">
        <f>SUM(H75:H77)</f>
        <v>0.7034039999999999</v>
      </c>
      <c r="I78" s="294"/>
      <c r="J78" s="295"/>
      <c r="K78" s="246"/>
      <c r="L78" s="295"/>
      <c r="M78" s="295"/>
      <c r="N78" s="74"/>
      <c r="O78" s="530"/>
      <c r="P78" s="364"/>
      <c r="Q78" s="364"/>
      <c r="R78" s="364"/>
      <c r="S78" s="364"/>
      <c r="T78" s="364"/>
      <c r="U78" s="364"/>
      <c r="V78" s="364"/>
    </row>
    <row r="79" spans="1:17" s="4" customFormat="1" ht="15.75" customHeight="1" outlineLevel="1" collapsed="1" thickBot="1">
      <c r="A79" s="401" t="s">
        <v>38</v>
      </c>
      <c r="B79" s="384">
        <v>0</v>
      </c>
      <c r="C79" s="385">
        <f>H84</f>
        <v>0</v>
      </c>
      <c r="D79" s="759">
        <v>0</v>
      </c>
      <c r="E79" s="1480">
        <f>N84</f>
        <v>0</v>
      </c>
      <c r="F79" s="1481"/>
      <c r="G79" s="437"/>
      <c r="H79" s="250"/>
      <c r="I79" s="251"/>
      <c r="J79" s="251"/>
      <c r="K79" s="626"/>
      <c r="L79" s="251"/>
      <c r="M79" s="251"/>
      <c r="N79" s="251"/>
      <c r="O79" s="248"/>
      <c r="P79" s="364"/>
      <c r="Q79" s="364"/>
    </row>
    <row r="80" spans="1:17" s="4" customFormat="1" ht="17.25" customHeight="1" outlineLevel="1" thickBot="1">
      <c r="A80" s="1415" t="s">
        <v>17</v>
      </c>
      <c r="B80" s="1416"/>
      <c r="C80" s="1417"/>
      <c r="D80" s="1441" t="s">
        <v>2</v>
      </c>
      <c r="E80" s="1443" t="s">
        <v>3</v>
      </c>
      <c r="F80" s="1482" t="s">
        <v>18</v>
      </c>
      <c r="G80" s="1483"/>
      <c r="H80" s="1484"/>
      <c r="I80" s="1401" t="s">
        <v>4</v>
      </c>
      <c r="J80" s="1402"/>
      <c r="K80" s="1479"/>
      <c r="L80" s="1402" t="s">
        <v>5</v>
      </c>
      <c r="M80" s="1402"/>
      <c r="N80" s="1479"/>
      <c r="O80" s="387" t="s">
        <v>34</v>
      </c>
      <c r="P80" s="531"/>
      <c r="Q80" s="364"/>
    </row>
    <row r="81" spans="1:17" s="4" customFormat="1" ht="53.25" customHeight="1" thickBot="1">
      <c r="A81" s="1418"/>
      <c r="B81" s="1419"/>
      <c r="C81" s="1420"/>
      <c r="D81" s="1442"/>
      <c r="E81" s="1444"/>
      <c r="F81" s="756" t="s">
        <v>35</v>
      </c>
      <c r="G81" s="388" t="s">
        <v>6</v>
      </c>
      <c r="H81" s="389" t="s">
        <v>7</v>
      </c>
      <c r="I81" s="390" t="s">
        <v>8</v>
      </c>
      <c r="J81" s="391" t="s">
        <v>6</v>
      </c>
      <c r="K81" s="392" t="s">
        <v>7</v>
      </c>
      <c r="L81" s="390" t="s">
        <v>8</v>
      </c>
      <c r="M81" s="391" t="s">
        <v>6</v>
      </c>
      <c r="N81" s="393" t="s">
        <v>7</v>
      </c>
      <c r="O81" s="719"/>
      <c r="P81" s="364"/>
      <c r="Q81" s="364"/>
    </row>
    <row r="82" spans="1:17" s="4" customFormat="1" ht="16.5" thickBot="1">
      <c r="A82" s="1433">
        <v>1</v>
      </c>
      <c r="B82" s="1434"/>
      <c r="C82" s="1435"/>
      <c r="D82" s="761">
        <v>2</v>
      </c>
      <c r="E82" s="761">
        <v>3</v>
      </c>
      <c r="F82" s="761">
        <v>4</v>
      </c>
      <c r="G82" s="761">
        <v>5</v>
      </c>
      <c r="H82" s="761">
        <v>6</v>
      </c>
      <c r="I82" s="761">
        <v>7</v>
      </c>
      <c r="J82" s="761">
        <v>8</v>
      </c>
      <c r="K82" s="761">
        <v>9</v>
      </c>
      <c r="L82" s="761">
        <v>10</v>
      </c>
      <c r="M82" s="761">
        <v>11</v>
      </c>
      <c r="N82" s="760">
        <v>12</v>
      </c>
      <c r="O82" s="758">
        <v>13</v>
      </c>
      <c r="P82" s="364"/>
      <c r="Q82" s="364"/>
    </row>
    <row r="83" spans="1:17" s="4" customFormat="1" ht="16.5" thickBot="1">
      <c r="A83" s="753"/>
      <c r="B83" s="754"/>
      <c r="C83" s="755"/>
      <c r="D83" s="760"/>
      <c r="E83" s="760"/>
      <c r="F83" s="760"/>
      <c r="G83" s="760"/>
      <c r="H83" s="760"/>
      <c r="I83" s="760"/>
      <c r="J83" s="760"/>
      <c r="K83" s="760"/>
      <c r="L83" s="760"/>
      <c r="M83" s="760"/>
      <c r="N83" s="760"/>
      <c r="O83" s="757"/>
      <c r="P83" s="364"/>
      <c r="Q83" s="364"/>
    </row>
    <row r="84" spans="1:17" s="4" customFormat="1" ht="16.5" thickBot="1">
      <c r="A84" s="1436" t="s">
        <v>11</v>
      </c>
      <c r="B84" s="1437"/>
      <c r="C84" s="1438"/>
      <c r="D84" s="394"/>
      <c r="E84" s="395"/>
      <c r="F84" s="396"/>
      <c r="G84" s="396"/>
      <c r="H84" s="397"/>
      <c r="I84" s="398"/>
      <c r="J84" s="398"/>
      <c r="K84" s="398">
        <v>0</v>
      </c>
      <c r="L84" s="398"/>
      <c r="M84" s="398"/>
      <c r="N84" s="399">
        <v>0</v>
      </c>
      <c r="O84" s="400"/>
      <c r="P84" s="364"/>
      <c r="Q84" s="364"/>
    </row>
    <row r="85" spans="1:17" s="4" customFormat="1" ht="16.5" thickBot="1">
      <c r="A85" s="108" t="s">
        <v>127</v>
      </c>
      <c r="B85" s="112"/>
      <c r="C85" s="113"/>
      <c r="D85" s="109"/>
      <c r="E85" s="110"/>
      <c r="F85" s="111"/>
      <c r="G85" s="111"/>
      <c r="H85" s="786">
        <f>H78+H73+H64+H60+H52+H40+H31+H16+K16</f>
        <v>217.83135638244</v>
      </c>
      <c r="I85" s="435"/>
      <c r="J85" s="435"/>
      <c r="K85" s="435"/>
      <c r="L85" s="435"/>
      <c r="M85" s="435"/>
      <c r="N85" s="435"/>
      <c r="O85" s="434"/>
      <c r="P85" s="364"/>
      <c r="Q85" s="364"/>
    </row>
    <row r="86" spans="2:14" s="4" customFormat="1" ht="13.5" customHeight="1" outlineLevel="1" collapsed="1">
      <c r="B86" s="21"/>
      <c r="C86" s="457"/>
      <c r="D86" s="457"/>
      <c r="E86" s="273"/>
      <c r="F86" s="21"/>
      <c r="G86" s="21"/>
      <c r="H86" s="21"/>
      <c r="I86" s="270"/>
      <c r="J86" s="270"/>
      <c r="K86" s="270"/>
      <c r="L86" s="270"/>
      <c r="M86" s="270"/>
      <c r="N86" s="270"/>
    </row>
    <row r="87" spans="2:14" s="4" customFormat="1" ht="15.75">
      <c r="B87" s="21"/>
      <c r="C87" s="457"/>
      <c r="D87" s="457"/>
      <c r="E87" s="273"/>
      <c r="F87" s="21"/>
      <c r="G87" s="21"/>
      <c r="H87" s="21"/>
      <c r="I87" s="270"/>
      <c r="J87" s="270"/>
      <c r="K87" s="270"/>
      <c r="L87" s="270"/>
      <c r="M87" s="270"/>
      <c r="N87" s="270"/>
    </row>
    <row r="88" spans="1:14" s="4" customFormat="1" ht="15.75">
      <c r="A88" s="458"/>
      <c r="B88" s="21"/>
      <c r="D88" s="52"/>
      <c r="E88" s="273"/>
      <c r="F88" s="21"/>
      <c r="G88" s="21"/>
      <c r="H88" s="21"/>
      <c r="I88" s="270"/>
      <c r="J88" s="270"/>
      <c r="K88" s="270"/>
      <c r="L88" s="270"/>
      <c r="M88" s="270"/>
      <c r="N88" s="270"/>
    </row>
    <row r="89" spans="1:14" s="4" customFormat="1" ht="15.75">
      <c r="A89" s="458" t="s">
        <v>231</v>
      </c>
      <c r="B89" s="21"/>
      <c r="D89" s="52" t="s">
        <v>138</v>
      </c>
      <c r="E89" s="273"/>
      <c r="F89" s="21"/>
      <c r="G89" s="21"/>
      <c r="H89" s="21"/>
      <c r="I89" s="270"/>
      <c r="J89" s="270"/>
      <c r="K89" s="270"/>
      <c r="L89" s="270"/>
      <c r="M89" s="270"/>
      <c r="N89" s="270"/>
    </row>
    <row r="90" spans="4:14" s="4" customFormat="1" ht="15.75">
      <c r="D90" s="21"/>
      <c r="E90" s="273"/>
      <c r="F90" s="21"/>
      <c r="G90" s="51"/>
      <c r="H90" s="51"/>
      <c r="I90" s="51"/>
      <c r="J90" s="270"/>
      <c r="K90" s="270"/>
      <c r="L90" s="270"/>
      <c r="M90" s="270"/>
      <c r="N90" s="270"/>
    </row>
    <row r="91" spans="5:14" s="4" customFormat="1" ht="15.75">
      <c r="E91" s="273"/>
      <c r="F91" s="21"/>
      <c r="G91" s="21"/>
      <c r="H91" s="21"/>
      <c r="I91" s="270"/>
      <c r="J91" s="270"/>
      <c r="K91" s="270"/>
      <c r="L91" s="270"/>
      <c r="M91" s="270"/>
      <c r="N91" s="270"/>
    </row>
    <row r="92" spans="1:14" s="4" customFormat="1" ht="15.75">
      <c r="A92" s="458" t="s">
        <v>39</v>
      </c>
      <c r="B92" s="21"/>
      <c r="D92" s="52" t="s">
        <v>139</v>
      </c>
      <c r="E92" s="273"/>
      <c r="F92" s="21"/>
      <c r="G92" s="21"/>
      <c r="H92" s="21"/>
      <c r="I92" s="270"/>
      <c r="J92" s="270"/>
      <c r="K92" s="270"/>
      <c r="L92" s="270"/>
      <c r="M92" s="270"/>
      <c r="N92" s="270"/>
    </row>
    <row r="93" spans="1:14" s="4" customFormat="1" ht="15.75">
      <c r="A93" s="458"/>
      <c r="B93" s="21"/>
      <c r="D93" s="52"/>
      <c r="E93" s="273"/>
      <c r="F93" s="21"/>
      <c r="G93" s="21"/>
      <c r="H93" s="21"/>
      <c r="I93" s="270"/>
      <c r="J93" s="270"/>
      <c r="K93" s="270"/>
      <c r="L93" s="270"/>
      <c r="M93" s="270"/>
      <c r="N93" s="270"/>
    </row>
    <row r="94" spans="5:14" s="4" customFormat="1" ht="15.75">
      <c r="E94" s="273"/>
      <c r="F94" s="21"/>
      <c r="G94" s="21"/>
      <c r="H94" s="21"/>
      <c r="I94" s="270"/>
      <c r="J94" s="270"/>
      <c r="K94" s="270"/>
      <c r="L94" s="270"/>
      <c r="M94" s="270"/>
      <c r="N94" s="270"/>
    </row>
    <row r="95" spans="1:14" s="4" customFormat="1" ht="15.75">
      <c r="A95" s="459" t="s">
        <v>40</v>
      </c>
      <c r="B95" s="460"/>
      <c r="D95" s="460" t="s">
        <v>140</v>
      </c>
      <c r="E95" s="273"/>
      <c r="F95" s="21"/>
      <c r="G95" s="21"/>
      <c r="H95" s="21"/>
      <c r="I95" s="270"/>
      <c r="J95" s="270"/>
      <c r="K95" s="270"/>
      <c r="L95" s="270"/>
      <c r="M95" s="270"/>
      <c r="N95" s="270"/>
    </row>
    <row r="96" spans="1:14" s="4" customFormat="1" ht="15.75">
      <c r="A96" s="459"/>
      <c r="B96" s="461"/>
      <c r="D96" s="460"/>
      <c r="E96" s="273"/>
      <c r="F96" s="21"/>
      <c r="G96" s="51"/>
      <c r="H96" s="51"/>
      <c r="I96" s="51"/>
      <c r="J96" s="270"/>
      <c r="K96" s="270"/>
      <c r="L96" s="270"/>
      <c r="M96" s="270"/>
      <c r="N96" s="270"/>
    </row>
    <row r="97" spans="1:25" s="4" customFormat="1" ht="15.75">
      <c r="A97" s="21"/>
      <c r="B97" s="21"/>
      <c r="C97" s="21"/>
      <c r="D97" s="21"/>
      <c r="E97" s="273"/>
      <c r="F97" s="21"/>
      <c r="G97" s="51"/>
      <c r="H97" s="51"/>
      <c r="I97" s="51"/>
      <c r="J97" s="270"/>
      <c r="K97" s="270"/>
      <c r="L97" s="270"/>
      <c r="M97" s="270"/>
      <c r="N97" s="270"/>
      <c r="O97" s="21"/>
      <c r="R97" s="21"/>
      <c r="S97" s="21"/>
      <c r="T97" s="21"/>
      <c r="U97" s="21"/>
      <c r="V97" s="21"/>
      <c r="W97" s="21"/>
      <c r="X97" s="21"/>
      <c r="Y97" s="21"/>
    </row>
    <row r="98" spans="1:17" ht="15.75" collapsed="1">
      <c r="A98" s="458" t="s">
        <v>41</v>
      </c>
      <c r="B98" s="4"/>
      <c r="D98" s="52" t="s">
        <v>141</v>
      </c>
      <c r="G98" s="51"/>
      <c r="H98" s="51"/>
      <c r="I98" s="51"/>
      <c r="P98" s="4"/>
      <c r="Q98" s="4"/>
    </row>
    <row r="99" spans="1:17" ht="15.75">
      <c r="A99" s="458"/>
      <c r="D99" s="52"/>
      <c r="P99" s="4"/>
      <c r="Q99" s="4"/>
    </row>
    <row r="100" spans="1:17" ht="15.75">
      <c r="A100" s="458"/>
      <c r="D100" s="52"/>
      <c r="G100" s="51"/>
      <c r="H100" s="51"/>
      <c r="I100" s="51"/>
      <c r="P100" s="4"/>
      <c r="Q100" s="4"/>
    </row>
    <row r="101" spans="1:17" ht="15.75">
      <c r="A101" s="458" t="s">
        <v>142</v>
      </c>
      <c r="D101" s="52" t="s">
        <v>143</v>
      </c>
      <c r="M101" s="462"/>
      <c r="P101" s="4"/>
      <c r="Q101" s="4"/>
    </row>
    <row r="102" spans="1:16" ht="15.75">
      <c r="A102" s="463"/>
      <c r="C102" s="52"/>
      <c r="P102" s="4"/>
    </row>
    <row r="103" ht="15.75">
      <c r="P103" s="4"/>
    </row>
    <row r="104" spans="1:16" ht="15.75">
      <c r="A104" s="464" t="s">
        <v>144</v>
      </c>
      <c r="D104" s="52" t="s">
        <v>145</v>
      </c>
      <c r="P104" s="4"/>
    </row>
    <row r="105" spans="1:16" ht="15.75">
      <c r="A105" s="464"/>
      <c r="D105" s="52"/>
      <c r="P105" s="4"/>
    </row>
    <row r="107" ht="15.75">
      <c r="B107" s="532"/>
    </row>
    <row r="113" ht="15.75">
      <c r="A113" s="466"/>
    </row>
  </sheetData>
  <sheetProtection/>
  <mergeCells count="67">
    <mergeCell ref="A35:C35"/>
    <mergeCell ref="A63:C63"/>
    <mergeCell ref="A64:C64"/>
    <mergeCell ref="A62:C62"/>
    <mergeCell ref="A52:C52"/>
    <mergeCell ref="A26:C26"/>
    <mergeCell ref="A27:C27"/>
    <mergeCell ref="A28:C28"/>
    <mergeCell ref="A29:C29"/>
    <mergeCell ref="A30:C30"/>
    <mergeCell ref="A48:C48"/>
    <mergeCell ref="A45:C45"/>
    <mergeCell ref="A46:C46"/>
    <mergeCell ref="A47:C47"/>
    <mergeCell ref="A84:C84"/>
    <mergeCell ref="E79:F79"/>
    <mergeCell ref="A80:C81"/>
    <mergeCell ref="D80:D81"/>
    <mergeCell ref="E80:E81"/>
    <mergeCell ref="F80:H80"/>
    <mergeCell ref="I80:K80"/>
    <mergeCell ref="L80:N80"/>
    <mergeCell ref="A82:C82"/>
    <mergeCell ref="A51:C51"/>
    <mergeCell ref="A71:C71"/>
    <mergeCell ref="I54:K54"/>
    <mergeCell ref="L54:N54"/>
    <mergeCell ref="A56:C56"/>
    <mergeCell ref="L66:N66"/>
    <mergeCell ref="I66:K66"/>
    <mergeCell ref="A78:C78"/>
    <mergeCell ref="E65:F65"/>
    <mergeCell ref="A66:C67"/>
    <mergeCell ref="D66:D67"/>
    <mergeCell ref="E66:E67"/>
    <mergeCell ref="F66:H66"/>
    <mergeCell ref="A76:C76"/>
    <mergeCell ref="A75:C75"/>
    <mergeCell ref="A72:C72"/>
    <mergeCell ref="A68:C68"/>
    <mergeCell ref="E53:F53"/>
    <mergeCell ref="A54:C55"/>
    <mergeCell ref="D54:D55"/>
    <mergeCell ref="E54:E55"/>
    <mergeCell ref="F54:H54"/>
    <mergeCell ref="A38:C38"/>
    <mergeCell ref="A43:C43"/>
    <mergeCell ref="A44:C44"/>
    <mergeCell ref="A49:C49"/>
    <mergeCell ref="A50:C50"/>
    <mergeCell ref="I6:K6"/>
    <mergeCell ref="L6:N6"/>
    <mergeCell ref="A16:C16"/>
    <mergeCell ref="E32:F32"/>
    <mergeCell ref="A33:C34"/>
    <mergeCell ref="D33:D34"/>
    <mergeCell ref="E33:E34"/>
    <mergeCell ref="F33:H33"/>
    <mergeCell ref="I33:K33"/>
    <mergeCell ref="L33:N33"/>
    <mergeCell ref="A1:B1"/>
    <mergeCell ref="E4:F4"/>
    <mergeCell ref="E5:F5"/>
    <mergeCell ref="A6:C7"/>
    <mergeCell ref="D6:D7"/>
    <mergeCell ref="E6:E7"/>
    <mergeCell ref="F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zoomScale="70" zoomScaleNormal="70" zoomScalePageLayoutView="0" workbookViewId="0" topLeftCell="A10">
      <selection activeCell="A2" sqref="A2"/>
    </sheetView>
  </sheetViews>
  <sheetFormatPr defaultColWidth="9.140625" defaultRowHeight="15" outlineLevelRow="1" outlineLevelCol="1"/>
  <cols>
    <col min="1" max="1" width="33.28125" style="21" customWidth="1"/>
    <col min="2" max="2" width="26.57421875" style="21" customWidth="1"/>
    <col min="3" max="3" width="35.140625" style="21" customWidth="1"/>
    <col min="4" max="4" width="31.28125" style="21" customWidth="1"/>
    <col min="5" max="5" width="8.28125" style="273" customWidth="1"/>
    <col min="6" max="6" width="11.00390625" style="21" customWidth="1"/>
    <col min="7" max="7" width="11.140625" style="21" customWidth="1"/>
    <col min="8" max="8" width="11.421875" style="21" customWidth="1"/>
    <col min="9" max="9" width="9.28125" style="270" bestFit="1" customWidth="1" outlineLevel="1"/>
    <col min="10" max="10" width="10.57421875" style="270" bestFit="1" customWidth="1" outlineLevel="1"/>
    <col min="11" max="11" width="11.28125" style="270" customWidth="1" outlineLevel="1"/>
    <col min="12" max="12" width="7.8515625" style="270" customWidth="1" outlineLevel="1"/>
    <col min="13" max="13" width="8.140625" style="270" customWidth="1" outlineLevel="1"/>
    <col min="14" max="14" width="12.140625" style="270" customWidth="1" outlineLevel="1"/>
    <col min="15" max="15" width="16.42187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B13+B29+B48+B69+B74</f>
        <v>135.607492</v>
      </c>
      <c r="C2" s="449">
        <f>C13+C29+C48+C69+C74</f>
        <v>162.7289904</v>
      </c>
      <c r="D2" s="268" t="str">
        <f>A13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43891</v>
      </c>
      <c r="B3" s="449">
        <f>B8+B23+B44+B57</f>
        <v>22.201884</v>
      </c>
      <c r="C3" s="449">
        <f>C8+C23+C44+C57</f>
        <v>26.6422608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16" t="s">
        <v>32</v>
      </c>
      <c r="B5" s="58">
        <f>B8+B28</f>
        <v>0</v>
      </c>
      <c r="C5" s="17">
        <f>C8+C13</f>
        <v>0</v>
      </c>
      <c r="D5" s="138">
        <f>K12</f>
        <v>0</v>
      </c>
      <c r="E5" s="1341">
        <f>N12</f>
        <v>0</v>
      </c>
      <c r="F5" s="1342"/>
      <c r="G5" s="517"/>
      <c r="H5" s="518"/>
      <c r="I5" s="519"/>
      <c r="J5" s="519"/>
      <c r="K5" s="519"/>
      <c r="L5" s="519"/>
      <c r="M5" s="519"/>
      <c r="N5" s="519"/>
      <c r="O5" s="520"/>
    </row>
    <row r="6" spans="1:15" ht="18" customHeight="1" thickBot="1">
      <c r="A6" s="1343" t="s">
        <v>17</v>
      </c>
      <c r="B6" s="1344"/>
      <c r="C6" s="1345"/>
      <c r="D6" s="1349" t="s">
        <v>2</v>
      </c>
      <c r="E6" s="1349" t="s">
        <v>3</v>
      </c>
      <c r="F6" s="1360" t="s">
        <v>18</v>
      </c>
      <c r="G6" s="1355"/>
      <c r="H6" s="1361"/>
      <c r="I6" s="1354" t="s">
        <v>4</v>
      </c>
      <c r="J6" s="1355"/>
      <c r="K6" s="1361"/>
      <c r="L6" s="1354" t="s">
        <v>5</v>
      </c>
      <c r="M6" s="1355"/>
      <c r="N6" s="1355"/>
      <c r="O6" s="279" t="s">
        <v>34</v>
      </c>
    </row>
    <row r="7" spans="1:15" ht="45" customHeight="1" thickBot="1">
      <c r="A7" s="1346"/>
      <c r="B7" s="1347"/>
      <c r="C7" s="1348"/>
      <c r="D7" s="1350"/>
      <c r="E7" s="1350"/>
      <c r="F7" s="280" t="s">
        <v>35</v>
      </c>
      <c r="G7" s="281" t="s">
        <v>6</v>
      </c>
      <c r="H7" s="282" t="s">
        <v>7</v>
      </c>
      <c r="I7" s="283" t="s">
        <v>8</v>
      </c>
      <c r="J7" s="284" t="s">
        <v>6</v>
      </c>
      <c r="K7" s="285" t="s">
        <v>7</v>
      </c>
      <c r="L7" s="286" t="s">
        <v>8</v>
      </c>
      <c r="M7" s="287" t="s">
        <v>6</v>
      </c>
      <c r="N7" s="288" t="s">
        <v>7</v>
      </c>
      <c r="O7" s="699"/>
    </row>
    <row r="8" spans="1:15" ht="18" customHeight="1" thickBot="1">
      <c r="A8" s="290" t="s">
        <v>19</v>
      </c>
      <c r="B8" s="75">
        <v>0</v>
      </c>
      <c r="C8" s="76">
        <f>G8</f>
        <v>0</v>
      </c>
      <c r="D8" s="59"/>
      <c r="E8" s="60"/>
      <c r="F8" s="61"/>
      <c r="G8" s="291">
        <f>B8*1.2</f>
        <v>0</v>
      </c>
      <c r="H8" s="292" t="s">
        <v>33</v>
      </c>
      <c r="I8" s="214"/>
      <c r="J8" s="214"/>
      <c r="K8" s="365"/>
      <c r="L8" s="214"/>
      <c r="M8" s="215"/>
      <c r="N8" s="365"/>
      <c r="O8" s="213"/>
    </row>
    <row r="9" spans="1:23" ht="18" customHeight="1">
      <c r="A9" s="119"/>
      <c r="B9" s="70"/>
      <c r="C9" s="62"/>
      <c r="D9" s="616"/>
      <c r="E9" s="63"/>
      <c r="F9" s="71"/>
      <c r="G9" s="87"/>
      <c r="H9" s="366"/>
      <c r="I9" s="560"/>
      <c r="J9" s="87"/>
      <c r="K9" s="366"/>
      <c r="L9" s="99"/>
      <c r="M9" s="100"/>
      <c r="N9" s="534"/>
      <c r="O9" s="135"/>
      <c r="P9" s="123"/>
      <c r="Q9" s="533"/>
      <c r="R9" s="123"/>
      <c r="S9" s="124"/>
      <c r="T9" s="533"/>
      <c r="U9" s="125"/>
      <c r="V9" s="126"/>
      <c r="W9" s="126"/>
    </row>
    <row r="10" spans="1:23" ht="18" customHeight="1">
      <c r="A10" s="1364"/>
      <c r="B10" s="1365"/>
      <c r="C10" s="1365"/>
      <c r="D10" s="590"/>
      <c r="E10" s="63"/>
      <c r="F10" s="160"/>
      <c r="G10" s="103"/>
      <c r="H10" s="369"/>
      <c r="I10" s="100"/>
      <c r="J10" s="103"/>
      <c r="K10" s="369"/>
      <c r="L10" s="99"/>
      <c r="M10" s="120"/>
      <c r="N10" s="534"/>
      <c r="O10" s="135"/>
      <c r="P10" s="123"/>
      <c r="Q10" s="533"/>
      <c r="R10" s="123"/>
      <c r="S10" s="124"/>
      <c r="T10" s="533"/>
      <c r="U10" s="125"/>
      <c r="V10" s="126"/>
      <c r="W10" s="126"/>
    </row>
    <row r="11" spans="1:23" ht="18" customHeight="1">
      <c r="A11" s="741"/>
      <c r="B11" s="734"/>
      <c r="C11" s="742"/>
      <c r="D11" s="657"/>
      <c r="E11" s="63"/>
      <c r="F11" s="86"/>
      <c r="G11" s="87"/>
      <c r="H11" s="369"/>
      <c r="I11" s="63"/>
      <c r="J11" s="87"/>
      <c r="K11" s="369"/>
      <c r="L11" s="87"/>
      <c r="M11" s="87"/>
      <c r="N11" s="534"/>
      <c r="O11" s="135"/>
      <c r="P11" s="123"/>
      <c r="Q11" s="533"/>
      <c r="R11" s="123"/>
      <c r="S11" s="124"/>
      <c r="T11" s="533"/>
      <c r="U11" s="125"/>
      <c r="V11" s="126"/>
      <c r="W11" s="126"/>
    </row>
    <row r="12" spans="1:15" ht="18" customHeight="1" thickBot="1">
      <c r="A12" s="1372" t="s">
        <v>11</v>
      </c>
      <c r="B12" s="1373"/>
      <c r="C12" s="1373"/>
      <c r="D12" s="609"/>
      <c r="E12" s="63"/>
      <c r="F12" s="521"/>
      <c r="G12" s="448"/>
      <c r="H12" s="122">
        <f>SUM(H8:H11)</f>
        <v>0</v>
      </c>
      <c r="I12" s="293"/>
      <c r="J12" s="293"/>
      <c r="K12" s="122">
        <f>SUM(K8:K11)</f>
        <v>0</v>
      </c>
      <c r="L12" s="293"/>
      <c r="M12" s="293"/>
      <c r="N12" s="122"/>
      <c r="O12" s="298"/>
    </row>
    <row r="13" spans="1:16" ht="18" customHeight="1">
      <c r="A13" s="469" t="s">
        <v>20</v>
      </c>
      <c r="B13" s="535">
        <v>0</v>
      </c>
      <c r="C13" s="536">
        <f>H18</f>
        <v>0</v>
      </c>
      <c r="D13" s="452"/>
      <c r="E13" s="60"/>
      <c r="F13" s="61"/>
      <c r="G13" s="517">
        <f>B13*1.2</f>
        <v>0</v>
      </c>
      <c r="H13" s="303" t="s">
        <v>33</v>
      </c>
      <c r="I13" s="304"/>
      <c r="J13" s="304"/>
      <c r="K13" s="77"/>
      <c r="L13" s="304"/>
      <c r="M13" s="304"/>
      <c r="N13" s="77"/>
      <c r="O13" s="305"/>
      <c r="P13" s="78"/>
    </row>
    <row r="14" spans="1:15" ht="18" customHeight="1">
      <c r="A14" s="96"/>
      <c r="B14" s="62"/>
      <c r="C14" s="62"/>
      <c r="D14" s="618"/>
      <c r="E14" s="63"/>
      <c r="F14" s="160"/>
      <c r="G14" s="65"/>
      <c r="H14" s="366">
        <f>F14*G14/1000*1.18</f>
        <v>0</v>
      </c>
      <c r="I14" s="295"/>
      <c r="J14" s="295"/>
      <c r="K14" s="74"/>
      <c r="L14" s="295"/>
      <c r="M14" s="295"/>
      <c r="N14" s="74"/>
      <c r="O14" s="306"/>
    </row>
    <row r="15" spans="1:15" ht="18" customHeight="1">
      <c r="A15" s="419"/>
      <c r="B15" s="70"/>
      <c r="C15" s="70"/>
      <c r="D15" s="592"/>
      <c r="E15" s="63"/>
      <c r="F15" s="183"/>
      <c r="G15" s="87"/>
      <c r="H15" s="366">
        <f>F15*G15/1000*1.18</f>
        <v>0</v>
      </c>
      <c r="I15" s="295"/>
      <c r="J15" s="295"/>
      <c r="K15" s="74"/>
      <c r="L15" s="295"/>
      <c r="M15" s="295"/>
      <c r="N15" s="74"/>
      <c r="O15" s="306"/>
    </row>
    <row r="16" spans="1:15" ht="18" customHeight="1">
      <c r="A16" s="89"/>
      <c r="B16" s="62"/>
      <c r="C16" s="62"/>
      <c r="D16" s="617"/>
      <c r="E16" s="63"/>
      <c r="F16" s="71"/>
      <c r="G16" s="91"/>
      <c r="H16" s="366">
        <f>F16*G16/1000*1.18</f>
        <v>0</v>
      </c>
      <c r="I16" s="295"/>
      <c r="J16" s="295"/>
      <c r="K16" s="74"/>
      <c r="L16" s="295"/>
      <c r="M16" s="295"/>
      <c r="N16" s="74"/>
      <c r="O16" s="306"/>
    </row>
    <row r="17" spans="1:15" ht="18" customHeight="1">
      <c r="A17" s="693"/>
      <c r="B17" s="694"/>
      <c r="C17" s="695"/>
      <c r="D17" s="592"/>
      <c r="E17" s="63"/>
      <c r="F17" s="160"/>
      <c r="G17" s="293"/>
      <c r="H17" s="366">
        <f>F17*G17/1000*1.18</f>
        <v>0</v>
      </c>
      <c r="I17" s="295"/>
      <c r="J17" s="295"/>
      <c r="K17" s="74"/>
      <c r="L17" s="295"/>
      <c r="M17" s="295"/>
      <c r="N17" s="74"/>
      <c r="O17" s="306"/>
    </row>
    <row r="18" spans="1:15" ht="18" customHeight="1" thickBot="1">
      <c r="A18" s="692"/>
      <c r="B18" s="691" t="s">
        <v>11</v>
      </c>
      <c r="C18" s="691"/>
      <c r="D18" s="620"/>
      <c r="E18" s="614"/>
      <c r="F18" s="174"/>
      <c r="G18" s="293"/>
      <c r="H18" s="73">
        <f>SUM(H14:H17)</f>
        <v>0</v>
      </c>
      <c r="I18" s="295"/>
      <c r="J18" s="295"/>
      <c r="K18" s="74"/>
      <c r="L18" s="295"/>
      <c r="M18" s="295"/>
      <c r="N18" s="74"/>
      <c r="O18" s="306"/>
    </row>
    <row r="19" spans="1:16" ht="18" customHeight="1" thickBot="1">
      <c r="A19" s="25" t="s">
        <v>12</v>
      </c>
      <c r="B19" s="26">
        <f>B23+B29</f>
        <v>137.843374</v>
      </c>
      <c r="C19" s="26">
        <f>C23+C29</f>
        <v>165.4120488</v>
      </c>
      <c r="D19" s="166">
        <f>K39</f>
        <v>0</v>
      </c>
      <c r="E19" s="1370">
        <f>N39</f>
        <v>0</v>
      </c>
      <c r="F19" s="1371"/>
      <c r="G19" s="517"/>
      <c r="H19" s="307"/>
      <c r="I19" s="519"/>
      <c r="J19" s="519"/>
      <c r="K19" s="519"/>
      <c r="L19" s="519"/>
      <c r="M19" s="519"/>
      <c r="N19" s="519"/>
      <c r="O19" s="248"/>
      <c r="P19" s="53"/>
    </row>
    <row r="20" spans="1:15" s="4" customFormat="1" ht="18.75" customHeight="1" thickBot="1">
      <c r="A20" s="1374" t="s">
        <v>17</v>
      </c>
      <c r="B20" s="1375"/>
      <c r="C20" s="1376"/>
      <c r="D20" s="1362" t="s">
        <v>2</v>
      </c>
      <c r="E20" s="1362" t="s">
        <v>3</v>
      </c>
      <c r="F20" s="1359" t="s">
        <v>18</v>
      </c>
      <c r="G20" s="1352"/>
      <c r="H20" s="1353"/>
      <c r="I20" s="1356" t="s">
        <v>4</v>
      </c>
      <c r="J20" s="1352"/>
      <c r="K20" s="1353"/>
      <c r="L20" s="1356" t="s">
        <v>5</v>
      </c>
      <c r="M20" s="1352"/>
      <c r="N20" s="1352"/>
      <c r="O20" s="39" t="s">
        <v>34</v>
      </c>
    </row>
    <row r="21" spans="1:17" ht="54" customHeight="1" thickBot="1">
      <c r="A21" s="1377"/>
      <c r="B21" s="1378"/>
      <c r="C21" s="1379"/>
      <c r="D21" s="1363"/>
      <c r="E21" s="1363"/>
      <c r="F21" s="28" t="s">
        <v>35</v>
      </c>
      <c r="G21" s="577" t="s">
        <v>6</v>
      </c>
      <c r="H21" s="666" t="s">
        <v>7</v>
      </c>
      <c r="I21" s="668" t="s">
        <v>8</v>
      </c>
      <c r="J21" s="716" t="s">
        <v>6</v>
      </c>
      <c r="K21" s="669" t="s">
        <v>7</v>
      </c>
      <c r="L21" s="29" t="s">
        <v>8</v>
      </c>
      <c r="M21" s="668" t="s">
        <v>6</v>
      </c>
      <c r="N21" s="31" t="s">
        <v>7</v>
      </c>
      <c r="O21" s="671"/>
      <c r="P21" s="4"/>
      <c r="Q21" s="4"/>
    </row>
    <row r="22" spans="1:17" ht="17.25" customHeight="1" outlineLevel="1" thickBot="1">
      <c r="A22" s="1459">
        <v>1</v>
      </c>
      <c r="B22" s="1460"/>
      <c r="C22" s="1461"/>
      <c r="D22" s="311">
        <v>2</v>
      </c>
      <c r="E22" s="311">
        <v>3</v>
      </c>
      <c r="F22" s="311">
        <v>4</v>
      </c>
      <c r="G22" s="311">
        <v>5</v>
      </c>
      <c r="H22" s="311">
        <v>6</v>
      </c>
      <c r="I22" s="311">
        <v>7</v>
      </c>
      <c r="J22" s="311">
        <v>8</v>
      </c>
      <c r="K22" s="311">
        <v>9</v>
      </c>
      <c r="L22" s="311">
        <v>10</v>
      </c>
      <c r="M22" s="311">
        <v>11</v>
      </c>
      <c r="N22" s="310">
        <v>12</v>
      </c>
      <c r="O22" s="40">
        <v>13</v>
      </c>
      <c r="P22" s="4"/>
      <c r="Q22" s="4"/>
    </row>
    <row r="23" spans="1:17" ht="17.25" customHeight="1" outlineLevel="1" thickBot="1">
      <c r="A23" s="312" t="s">
        <v>19</v>
      </c>
      <c r="B23" s="177">
        <v>11.526108</v>
      </c>
      <c r="C23" s="177">
        <f>G23</f>
        <v>13.8313296</v>
      </c>
      <c r="D23" s="176"/>
      <c r="E23" s="80"/>
      <c r="F23" s="79"/>
      <c r="G23" s="517">
        <f>B23*1.2</f>
        <v>13.8313296</v>
      </c>
      <c r="H23" s="497" t="s">
        <v>33</v>
      </c>
      <c r="I23" s="358"/>
      <c r="J23" s="358"/>
      <c r="K23" s="358"/>
      <c r="L23" s="313"/>
      <c r="M23" s="313"/>
      <c r="N23" s="313"/>
      <c r="O23" s="315"/>
      <c r="P23" s="4"/>
      <c r="Q23" s="4"/>
    </row>
    <row r="24" spans="1:17" ht="17.25" customHeight="1" outlineLevel="1">
      <c r="A24" s="115" t="s">
        <v>28</v>
      </c>
      <c r="B24" s="116"/>
      <c r="C24" s="116"/>
      <c r="D24" s="596" t="s">
        <v>13</v>
      </c>
      <c r="E24" s="372" t="s">
        <v>16</v>
      </c>
      <c r="F24" s="574">
        <v>279.76</v>
      </c>
      <c r="G24" s="570">
        <v>41.2</v>
      </c>
      <c r="H24" s="7">
        <f>PRODUCT(F24:G24)*1.2/1000</f>
        <v>13.831334400000001</v>
      </c>
      <c r="I24" s="316"/>
      <c r="J24" s="316"/>
      <c r="K24" s="316"/>
      <c r="L24" s="316"/>
      <c r="M24" s="316"/>
      <c r="N24" s="316"/>
      <c r="O24" s="317"/>
      <c r="P24" s="4"/>
      <c r="Q24" s="4"/>
    </row>
    <row r="25" spans="1:17" ht="17.25" customHeight="1" outlineLevel="1">
      <c r="A25" s="5" t="s">
        <v>226</v>
      </c>
      <c r="B25" s="5"/>
      <c r="C25" s="5"/>
      <c r="D25" s="596" t="s">
        <v>227</v>
      </c>
      <c r="E25" s="372" t="s">
        <v>29</v>
      </c>
      <c r="F25" s="574">
        <v>0</v>
      </c>
      <c r="G25" s="571">
        <v>63.39</v>
      </c>
      <c r="H25" s="7">
        <f>PRODUCT(F25:G25)*1.2/1000</f>
        <v>0</v>
      </c>
      <c r="I25" s="316"/>
      <c r="J25" s="316"/>
      <c r="K25" s="316"/>
      <c r="L25" s="316"/>
      <c r="M25" s="316"/>
      <c r="N25" s="316"/>
      <c r="O25" s="317"/>
      <c r="P25" s="563" t="s">
        <v>196</v>
      </c>
      <c r="Q25" s="563"/>
    </row>
    <row r="26" spans="1:17" ht="17.25" customHeight="1" outlineLevel="1">
      <c r="A26" s="383"/>
      <c r="B26" s="5"/>
      <c r="C26" s="665"/>
      <c r="D26" s="596"/>
      <c r="E26" s="372"/>
      <c r="F26" s="572"/>
      <c r="G26" s="7"/>
      <c r="H26" s="7">
        <f>PRODUCT(F26:G26)*1.18/1000</f>
        <v>0</v>
      </c>
      <c r="I26" s="316"/>
      <c r="J26" s="316"/>
      <c r="K26" s="316"/>
      <c r="L26" s="316"/>
      <c r="M26" s="316"/>
      <c r="N26" s="316"/>
      <c r="O26" s="317"/>
      <c r="P26" s="4"/>
      <c r="Q26" s="4"/>
    </row>
    <row r="27" spans="1:17" ht="27" customHeight="1" outlineLevel="1" thickBot="1">
      <c r="A27" s="722"/>
      <c r="B27" s="723" t="s">
        <v>11</v>
      </c>
      <c r="C27" s="723"/>
      <c r="D27" s="597"/>
      <c r="E27" s="182"/>
      <c r="F27" s="182"/>
      <c r="G27" s="9"/>
      <c r="H27" s="114">
        <f>SUM(H24:H26)</f>
        <v>13.831334400000001</v>
      </c>
      <c r="I27" s="316"/>
      <c r="J27" s="316"/>
      <c r="K27" s="316"/>
      <c r="L27" s="316"/>
      <c r="M27" s="316"/>
      <c r="N27" s="316"/>
      <c r="O27" s="317"/>
      <c r="P27" s="4"/>
      <c r="Q27" s="4"/>
    </row>
    <row r="28" spans="1:17" ht="17.25" customHeight="1" outlineLevel="1" thickBot="1">
      <c r="A28" s="467"/>
      <c r="B28" s="468"/>
      <c r="C28" s="468"/>
      <c r="D28" s="621"/>
      <c r="E28" s="523"/>
      <c r="F28" s="523"/>
      <c r="G28" s="316"/>
      <c r="H28" s="316"/>
      <c r="I28" s="316"/>
      <c r="J28" s="316"/>
      <c r="K28" s="316"/>
      <c r="L28" s="316"/>
      <c r="M28" s="316"/>
      <c r="N28" s="316"/>
      <c r="O28" s="317"/>
      <c r="P28" s="4"/>
      <c r="Q28" s="4"/>
    </row>
    <row r="29" spans="1:17" ht="17.25" customHeight="1" outlineLevel="1" thickBot="1">
      <c r="A29" s="299" t="s">
        <v>20</v>
      </c>
      <c r="B29" s="265">
        <v>126.317266</v>
      </c>
      <c r="C29" s="501">
        <f>G29</f>
        <v>151.5807192</v>
      </c>
      <c r="D29" s="606"/>
      <c r="E29" s="627"/>
      <c r="F29" s="61"/>
      <c r="G29" s="319">
        <f>B29*1.2</f>
        <v>151.5807192</v>
      </c>
      <c r="H29" s="320" t="s">
        <v>33</v>
      </c>
      <c r="I29" s="304"/>
      <c r="J29" s="304"/>
      <c r="K29" s="77"/>
      <c r="L29" s="304"/>
      <c r="M29" s="304"/>
      <c r="N29" s="77"/>
      <c r="O29" s="305"/>
      <c r="P29" s="4"/>
      <c r="Q29" s="4"/>
    </row>
    <row r="30" spans="1:17" ht="17.25" customHeight="1" outlineLevel="1">
      <c r="A30" s="1439" t="s">
        <v>28</v>
      </c>
      <c r="B30" s="1440"/>
      <c r="C30" s="1440"/>
      <c r="D30" s="596" t="s">
        <v>13</v>
      </c>
      <c r="E30" s="372" t="s">
        <v>16</v>
      </c>
      <c r="F30" s="370">
        <v>1960</v>
      </c>
      <c r="G30" s="570">
        <v>41.2</v>
      </c>
      <c r="H30" s="1">
        <f>PRODUCT(F30:G30)*1.2/1000</f>
        <v>96.9024</v>
      </c>
      <c r="I30" s="316"/>
      <c r="J30" s="316"/>
      <c r="K30" s="316"/>
      <c r="L30" s="316"/>
      <c r="M30" s="316"/>
      <c r="N30" s="316"/>
      <c r="O30" s="317"/>
      <c r="P30" s="4"/>
      <c r="Q30" s="4"/>
    </row>
    <row r="31" spans="1:17" ht="17.25" customHeight="1" outlineLevel="1">
      <c r="A31" s="1423" t="s">
        <v>131</v>
      </c>
      <c r="B31" s="1383"/>
      <c r="C31" s="1383"/>
      <c r="D31" s="596" t="s">
        <v>21</v>
      </c>
      <c r="E31" s="372" t="s">
        <v>16</v>
      </c>
      <c r="F31" s="372">
        <v>715</v>
      </c>
      <c r="G31" s="371">
        <v>34.75</v>
      </c>
      <c r="H31" s="1">
        <f aca="true" t="shared" si="0" ref="H31:H38">PRODUCT(F31:G31)*1.2/1000</f>
        <v>29.8155</v>
      </c>
      <c r="I31" s="316"/>
      <c r="J31" s="316"/>
      <c r="K31" s="316"/>
      <c r="L31" s="316"/>
      <c r="M31" s="316"/>
      <c r="N31" s="316"/>
      <c r="O31" s="317"/>
      <c r="P31" s="4"/>
      <c r="Q31" s="4"/>
    </row>
    <row r="32" spans="1:17" ht="17.25" customHeight="1" outlineLevel="1">
      <c r="A32" s="1423" t="s">
        <v>69</v>
      </c>
      <c r="B32" s="1383"/>
      <c r="C32" s="1383"/>
      <c r="D32" s="596" t="s">
        <v>72</v>
      </c>
      <c r="E32" s="372" t="s">
        <v>16</v>
      </c>
      <c r="F32" s="372">
        <v>0</v>
      </c>
      <c r="G32" s="371">
        <v>252.08</v>
      </c>
      <c r="H32" s="1">
        <f t="shared" si="0"/>
        <v>0</v>
      </c>
      <c r="I32" s="316"/>
      <c r="J32" s="316"/>
      <c r="K32" s="316"/>
      <c r="L32" s="316"/>
      <c r="M32" s="316"/>
      <c r="N32" s="316"/>
      <c r="O32" s="317"/>
      <c r="P32" s="4"/>
      <c r="Q32" s="4"/>
    </row>
    <row r="33" spans="1:17" ht="17.25" customHeight="1" outlineLevel="1">
      <c r="A33" s="1368" t="s">
        <v>70</v>
      </c>
      <c r="B33" s="1369"/>
      <c r="C33" s="1369"/>
      <c r="D33" s="596" t="s">
        <v>71</v>
      </c>
      <c r="E33" s="372" t="s">
        <v>29</v>
      </c>
      <c r="F33" s="370">
        <v>11.386</v>
      </c>
      <c r="G33" s="371">
        <v>128.21</v>
      </c>
      <c r="H33" s="1">
        <f t="shared" si="0"/>
        <v>1.7517588720000001</v>
      </c>
      <c r="I33" s="316"/>
      <c r="J33" s="316"/>
      <c r="K33" s="316"/>
      <c r="L33" s="316"/>
      <c r="M33" s="316"/>
      <c r="N33" s="316"/>
      <c r="O33" s="317"/>
      <c r="P33" s="4"/>
      <c r="Q33" s="4"/>
    </row>
    <row r="34" spans="1:17" ht="17.25" customHeight="1" outlineLevel="1">
      <c r="A34" s="1369" t="s">
        <v>73</v>
      </c>
      <c r="B34" s="1369"/>
      <c r="C34" s="1369"/>
      <c r="D34" s="596" t="s">
        <v>74</v>
      </c>
      <c r="E34" s="372" t="s">
        <v>29</v>
      </c>
      <c r="F34" s="370">
        <v>15.74</v>
      </c>
      <c r="G34" s="371">
        <v>50</v>
      </c>
      <c r="H34" s="1">
        <f t="shared" si="0"/>
        <v>0.9444</v>
      </c>
      <c r="I34" s="316"/>
      <c r="J34" s="316"/>
      <c r="K34" s="316"/>
      <c r="L34" s="316"/>
      <c r="M34" s="316"/>
      <c r="N34" s="316"/>
      <c r="O34" s="317"/>
      <c r="P34" s="4"/>
      <c r="Q34" s="4"/>
    </row>
    <row r="35" spans="1:17" ht="17.25" customHeight="1" outlineLevel="1">
      <c r="A35" s="1423" t="s">
        <v>22</v>
      </c>
      <c r="B35" s="1383"/>
      <c r="C35" s="1383"/>
      <c r="D35" s="596" t="s">
        <v>23</v>
      </c>
      <c r="E35" s="372" t="s">
        <v>10</v>
      </c>
      <c r="F35" s="372">
        <v>0</v>
      </c>
      <c r="G35" s="371">
        <v>69907.41</v>
      </c>
      <c r="H35" s="1">
        <f t="shared" si="0"/>
        <v>0</v>
      </c>
      <c r="I35" s="316"/>
      <c r="J35" s="316"/>
      <c r="K35" s="316"/>
      <c r="L35" s="316"/>
      <c r="M35" s="316"/>
      <c r="N35" s="316"/>
      <c r="O35" s="317"/>
      <c r="P35" s="4"/>
      <c r="Q35" s="4"/>
    </row>
    <row r="36" spans="1:17" ht="17.25" customHeight="1" outlineLevel="1">
      <c r="A36" s="1423" t="s">
        <v>24</v>
      </c>
      <c r="B36" s="1383"/>
      <c r="C36" s="1383"/>
      <c r="D36" s="596" t="s">
        <v>25</v>
      </c>
      <c r="E36" s="372" t="s">
        <v>10</v>
      </c>
      <c r="F36" s="787">
        <v>0.3</v>
      </c>
      <c r="G36" s="371">
        <v>61574.07</v>
      </c>
      <c r="H36" s="1">
        <f t="shared" si="0"/>
        <v>22.166665199999997</v>
      </c>
      <c r="I36" s="316"/>
      <c r="J36" s="316"/>
      <c r="K36" s="316"/>
      <c r="L36" s="316"/>
      <c r="M36" s="316"/>
      <c r="N36" s="316"/>
      <c r="O36" s="317"/>
      <c r="P36" s="4"/>
      <c r="Q36" s="4"/>
    </row>
    <row r="37" spans="1:17" ht="17.25" customHeight="1" outlineLevel="1">
      <c r="A37" s="1423" t="s">
        <v>26</v>
      </c>
      <c r="B37" s="1383"/>
      <c r="C37" s="1383"/>
      <c r="D37" s="596" t="s">
        <v>27</v>
      </c>
      <c r="E37" s="372" t="s">
        <v>10</v>
      </c>
      <c r="F37" s="372">
        <v>0</v>
      </c>
      <c r="G37" s="371">
        <v>64814.81</v>
      </c>
      <c r="H37" s="1">
        <f t="shared" si="0"/>
        <v>0</v>
      </c>
      <c r="I37" s="316"/>
      <c r="J37" s="316"/>
      <c r="K37" s="316"/>
      <c r="L37" s="316"/>
      <c r="M37" s="316"/>
      <c r="N37" s="316"/>
      <c r="O37" s="317"/>
      <c r="P37" s="4"/>
      <c r="Q37" s="4"/>
    </row>
    <row r="38" spans="1:17" ht="17.25" customHeight="1" outlineLevel="1">
      <c r="A38" s="1383" t="s">
        <v>148</v>
      </c>
      <c r="B38" s="1383"/>
      <c r="C38" s="1384"/>
      <c r="D38" s="596"/>
      <c r="E38" s="372" t="s">
        <v>16</v>
      </c>
      <c r="F38" s="372">
        <v>0</v>
      </c>
      <c r="G38" s="371">
        <v>400</v>
      </c>
      <c r="H38" s="1">
        <f t="shared" si="0"/>
        <v>0</v>
      </c>
      <c r="I38" s="316"/>
      <c r="J38" s="316"/>
      <c r="K38" s="316"/>
      <c r="L38" s="316"/>
      <c r="M38" s="316"/>
      <c r="N38" s="316"/>
      <c r="O38" s="317"/>
      <c r="P38" s="4"/>
      <c r="Q38" s="4"/>
    </row>
    <row r="39" spans="1:17" ht="29.25" customHeight="1" outlineLevel="1" collapsed="1" thickBot="1">
      <c r="A39" s="1462" t="s">
        <v>11</v>
      </c>
      <c r="B39" s="1463"/>
      <c r="C39" s="1463"/>
      <c r="D39" s="598"/>
      <c r="E39" s="545"/>
      <c r="F39" s="321"/>
      <c r="G39" s="373"/>
      <c r="H39" s="127">
        <f>SUM(H30:H38)</f>
        <v>151.580724072</v>
      </c>
      <c r="I39" s="322"/>
      <c r="J39" s="322"/>
      <c r="K39" s="374"/>
      <c r="L39" s="322"/>
      <c r="M39" s="322"/>
      <c r="N39" s="374"/>
      <c r="O39" s="323"/>
      <c r="P39" s="4"/>
      <c r="Q39" s="4"/>
    </row>
    <row r="40" spans="1:17" ht="32.25" outlineLevel="1" thickBot="1">
      <c r="A40" s="32" t="s">
        <v>14</v>
      </c>
      <c r="B40" s="83">
        <f>B44+B48</f>
        <v>1.46774</v>
      </c>
      <c r="C40" s="83">
        <f>C44+C48</f>
        <v>1.761288</v>
      </c>
      <c r="D40" s="257">
        <f>K52</f>
        <v>0</v>
      </c>
      <c r="E40" s="1357">
        <f>N52</f>
        <v>0</v>
      </c>
      <c r="F40" s="1358"/>
      <c r="G40" s="524"/>
      <c r="H40" s="525"/>
      <c r="I40" s="519"/>
      <c r="J40" s="519"/>
      <c r="K40" s="519"/>
      <c r="L40" s="519"/>
      <c r="M40" s="519"/>
      <c r="N40" s="519"/>
      <c r="O40" s="471"/>
      <c r="P40" s="4"/>
      <c r="Q40" s="4"/>
    </row>
    <row r="41" spans="1:17" ht="16.5" thickBot="1">
      <c r="A41" s="1465" t="s">
        <v>17</v>
      </c>
      <c r="B41" s="1466"/>
      <c r="C41" s="1467"/>
      <c r="D41" s="1366" t="s">
        <v>2</v>
      </c>
      <c r="E41" s="1366" t="s">
        <v>3</v>
      </c>
      <c r="F41" s="1380" t="s">
        <v>18</v>
      </c>
      <c r="G41" s="1381"/>
      <c r="H41" s="1382"/>
      <c r="I41" s="1386" t="s">
        <v>4</v>
      </c>
      <c r="J41" s="1387"/>
      <c r="K41" s="1388"/>
      <c r="L41" s="1386" t="s">
        <v>5</v>
      </c>
      <c r="M41" s="1387"/>
      <c r="N41" s="1387"/>
      <c r="O41" s="479" t="s">
        <v>34</v>
      </c>
      <c r="P41" s="4"/>
      <c r="Q41" s="4"/>
    </row>
    <row r="42" spans="1:17" ht="48.75" customHeight="1" thickBot="1">
      <c r="A42" s="1468"/>
      <c r="B42" s="1469"/>
      <c r="C42" s="1470"/>
      <c r="D42" s="1367"/>
      <c r="E42" s="1367"/>
      <c r="F42" s="252" t="s">
        <v>35</v>
      </c>
      <c r="G42" s="579" t="s">
        <v>6</v>
      </c>
      <c r="H42" s="700" t="s">
        <v>7</v>
      </c>
      <c r="I42" s="587" t="s">
        <v>8</v>
      </c>
      <c r="J42" s="715" t="s">
        <v>6</v>
      </c>
      <c r="K42" s="701" t="s">
        <v>7</v>
      </c>
      <c r="L42" s="329" t="s">
        <v>8</v>
      </c>
      <c r="M42" s="576" t="s">
        <v>6</v>
      </c>
      <c r="N42" s="701" t="s">
        <v>7</v>
      </c>
      <c r="O42" s="476"/>
      <c r="P42" s="4"/>
      <c r="Q42" s="4"/>
    </row>
    <row r="43" spans="1:17" ht="17.25" customHeight="1" outlineLevel="1" thickBot="1">
      <c r="A43" s="1465">
        <v>1</v>
      </c>
      <c r="B43" s="1466"/>
      <c r="C43" s="1466"/>
      <c r="D43" s="474">
        <v>2</v>
      </c>
      <c r="E43" s="474">
        <v>3</v>
      </c>
      <c r="F43" s="473">
        <v>4</v>
      </c>
      <c r="G43" s="473">
        <v>5</v>
      </c>
      <c r="H43" s="473">
        <v>6</v>
      </c>
      <c r="I43" s="473">
        <v>7</v>
      </c>
      <c r="J43" s="473">
        <v>8</v>
      </c>
      <c r="K43" s="473">
        <v>9</v>
      </c>
      <c r="L43" s="473">
        <v>10</v>
      </c>
      <c r="M43" s="473">
        <v>11</v>
      </c>
      <c r="N43" s="473">
        <v>12</v>
      </c>
      <c r="O43" s="475">
        <v>13</v>
      </c>
      <c r="P43" s="4"/>
      <c r="Q43" s="4"/>
    </row>
    <row r="44" spans="1:17" ht="17.25" customHeight="1" outlineLevel="1" collapsed="1" thickBot="1">
      <c r="A44" s="312" t="s">
        <v>19</v>
      </c>
      <c r="B44" s="177">
        <v>1.04441</v>
      </c>
      <c r="C44" s="203">
        <f>G44</f>
        <v>1.253292</v>
      </c>
      <c r="D44" s="599"/>
      <c r="E44" s="628"/>
      <c r="F44" s="176"/>
      <c r="G44" s="524">
        <f>B44*1.2</f>
        <v>1.253292</v>
      </c>
      <c r="H44" s="525" t="s">
        <v>33</v>
      </c>
      <c r="I44" s="472"/>
      <c r="J44" s="472"/>
      <c r="K44" s="472"/>
      <c r="L44" s="472"/>
      <c r="M44" s="472"/>
      <c r="N44" s="472"/>
      <c r="O44" s="315"/>
      <c r="P44" s="4"/>
      <c r="Q44" s="4"/>
    </row>
    <row r="45" spans="1:17" ht="17.25" customHeight="1" outlineLevel="1">
      <c r="A45" s="561" t="s">
        <v>129</v>
      </c>
      <c r="B45" s="562"/>
      <c r="C45" s="562"/>
      <c r="D45" s="600"/>
      <c r="E45" s="337" t="s">
        <v>9</v>
      </c>
      <c r="F45" s="258">
        <v>14</v>
      </c>
      <c r="G45" s="261">
        <v>30.9</v>
      </c>
      <c r="H45" s="263">
        <f>F45*G45/1000*1.2</f>
        <v>0.5191199999999999</v>
      </c>
      <c r="I45" s="337"/>
      <c r="J45" s="337"/>
      <c r="K45" s="337"/>
      <c r="L45" s="337"/>
      <c r="M45" s="337"/>
      <c r="N45" s="337"/>
      <c r="O45" s="338"/>
      <c r="P45" s="4"/>
      <c r="Q45" s="4"/>
    </row>
    <row r="46" spans="1:17" ht="17.25" customHeight="1" outlineLevel="1">
      <c r="A46" s="141" t="s">
        <v>56</v>
      </c>
      <c r="B46" s="142"/>
      <c r="C46" s="189"/>
      <c r="D46" s="604" t="s">
        <v>36</v>
      </c>
      <c r="E46" s="145" t="s">
        <v>29</v>
      </c>
      <c r="F46" s="204">
        <v>5.4</v>
      </c>
      <c r="G46" s="262">
        <v>113.3</v>
      </c>
      <c r="H46" s="263">
        <f>F46*G46/1000*1.2</f>
        <v>0.7341840000000001</v>
      </c>
      <c r="I46" s="339"/>
      <c r="J46" s="339"/>
      <c r="K46" s="263"/>
      <c r="L46" s="339"/>
      <c r="M46" s="339"/>
      <c r="N46" s="263"/>
      <c r="O46" s="338"/>
      <c r="P46" s="4"/>
      <c r="Q46" s="4"/>
    </row>
    <row r="47" spans="1:17" ht="17.25" customHeight="1" outlineLevel="1" thickBot="1">
      <c r="A47" s="724"/>
      <c r="B47" s="725" t="s">
        <v>11</v>
      </c>
      <c r="C47" s="725"/>
      <c r="D47" s="605"/>
      <c r="E47" s="344"/>
      <c r="F47" s="343"/>
      <c r="G47" s="344"/>
      <c r="H47" s="117">
        <f>SUM(H45:H46)</f>
        <v>1.253304</v>
      </c>
      <c r="I47" s="345"/>
      <c r="J47" s="345"/>
      <c r="K47" s="82"/>
      <c r="L47" s="345"/>
      <c r="M47" s="345"/>
      <c r="N47" s="82"/>
      <c r="O47" s="338"/>
      <c r="P47" s="4"/>
      <c r="Q47" s="4"/>
    </row>
    <row r="48" spans="1:17" ht="17.25" customHeight="1" outlineLevel="1" thickBot="1">
      <c r="A48" s="299" t="s">
        <v>20</v>
      </c>
      <c r="B48" s="265">
        <v>0.42333</v>
      </c>
      <c r="C48" s="501">
        <f>H52</f>
        <v>0.507996</v>
      </c>
      <c r="D48" s="606"/>
      <c r="E48" s="60"/>
      <c r="F48" s="173"/>
      <c r="G48" s="319">
        <f>B48*1.2</f>
        <v>0.507996</v>
      </c>
      <c r="H48" s="320" t="s">
        <v>33</v>
      </c>
      <c r="I48" s="304"/>
      <c r="J48" s="304"/>
      <c r="K48" s="77"/>
      <c r="L48" s="304"/>
      <c r="M48" s="304"/>
      <c r="N48" s="77"/>
      <c r="O48" s="305"/>
      <c r="P48" s="4"/>
      <c r="Q48" s="4"/>
    </row>
    <row r="49" spans="1:17" ht="17.25" customHeight="1" outlineLevel="1">
      <c r="A49" s="506"/>
      <c r="B49" s="507"/>
      <c r="C49" s="507"/>
      <c r="D49" s="600"/>
      <c r="E49" s="337"/>
      <c r="F49" s="204"/>
      <c r="G49" s="261"/>
      <c r="H49" s="263"/>
      <c r="I49" s="337"/>
      <c r="J49" s="337"/>
      <c r="K49" s="337"/>
      <c r="L49" s="337"/>
      <c r="M49" s="337"/>
      <c r="N49" s="337"/>
      <c r="O49" s="338"/>
      <c r="P49" s="4"/>
      <c r="Q49" s="4"/>
    </row>
    <row r="50" spans="1:17" ht="17.25" customHeight="1" outlineLevel="1">
      <c r="A50" s="139" t="s">
        <v>129</v>
      </c>
      <c r="B50" s="146"/>
      <c r="C50" s="146"/>
      <c r="D50" s="600"/>
      <c r="E50" s="337" t="s">
        <v>9</v>
      </c>
      <c r="F50" s="204">
        <v>6</v>
      </c>
      <c r="G50" s="261">
        <v>30.9</v>
      </c>
      <c r="H50" s="263">
        <f>F50*G50/1000*1.2</f>
        <v>0.22247999999999998</v>
      </c>
      <c r="I50" s="337"/>
      <c r="J50" s="337"/>
      <c r="K50" s="337"/>
      <c r="L50" s="337"/>
      <c r="M50" s="337"/>
      <c r="N50" s="337"/>
      <c r="O50" s="338"/>
      <c r="P50" s="4"/>
      <c r="Q50" s="4"/>
    </row>
    <row r="51" spans="1:17" ht="15.75" outlineLevel="1">
      <c r="A51" s="1394" t="s">
        <v>56</v>
      </c>
      <c r="B51" s="1395"/>
      <c r="C51" s="1396"/>
      <c r="D51" s="604" t="s">
        <v>36</v>
      </c>
      <c r="E51" s="145" t="s">
        <v>29</v>
      </c>
      <c r="F51" s="204">
        <v>2.1</v>
      </c>
      <c r="G51" s="262">
        <v>113.3</v>
      </c>
      <c r="H51" s="263">
        <f>F51*G51/1000*1.2</f>
        <v>0.285516</v>
      </c>
      <c r="I51" s="339"/>
      <c r="J51" s="339"/>
      <c r="K51" s="263"/>
      <c r="L51" s="339"/>
      <c r="M51" s="339"/>
      <c r="N51" s="263"/>
      <c r="O51" s="338"/>
      <c r="P51" s="454"/>
      <c r="Q51" s="4"/>
    </row>
    <row r="52" spans="1:17" ht="34.5" customHeight="1" outlineLevel="1" thickBot="1">
      <c r="A52" s="1398" t="s">
        <v>11</v>
      </c>
      <c r="B52" s="1399"/>
      <c r="C52" s="1399"/>
      <c r="D52" s="607"/>
      <c r="E52" s="624"/>
      <c r="F52" s="347"/>
      <c r="G52" s="344"/>
      <c r="H52" s="117">
        <f>SUM(H50:H51)</f>
        <v>0.507996</v>
      </c>
      <c r="I52" s="345"/>
      <c r="J52" s="345"/>
      <c r="K52" s="82"/>
      <c r="L52" s="345"/>
      <c r="M52" s="345"/>
      <c r="N52" s="82"/>
      <c r="O52" s="348"/>
      <c r="P52" s="454"/>
      <c r="Q52" s="4"/>
    </row>
    <row r="53" spans="1:17" ht="25.5" customHeight="1" outlineLevel="1" thickBot="1">
      <c r="A53" s="34" t="s">
        <v>37</v>
      </c>
      <c r="B53" s="84">
        <f>B57+B69</f>
        <v>9.881596</v>
      </c>
      <c r="C53" s="84">
        <f>C57+C69</f>
        <v>11.857915199999999</v>
      </c>
      <c r="D53" s="35">
        <f>K73</f>
        <v>0</v>
      </c>
      <c r="E53" s="1397">
        <f>N73</f>
        <v>0</v>
      </c>
      <c r="F53" s="1353"/>
      <c r="G53" s="527"/>
      <c r="H53" s="525"/>
      <c r="I53" s="512"/>
      <c r="J53" s="512"/>
      <c r="K53" s="512"/>
      <c r="L53" s="512"/>
      <c r="M53" s="512"/>
      <c r="N53" s="528"/>
      <c r="O53" s="470"/>
      <c r="P53" s="4"/>
      <c r="Q53" s="4"/>
    </row>
    <row r="54" spans="1:17" ht="16.5" outlineLevel="1" thickBot="1">
      <c r="A54" s="1424" t="s">
        <v>17</v>
      </c>
      <c r="B54" s="1425"/>
      <c r="C54" s="1426"/>
      <c r="D54" s="1421" t="s">
        <v>2</v>
      </c>
      <c r="E54" s="1421" t="s">
        <v>3</v>
      </c>
      <c r="F54" s="1458" t="s">
        <v>18</v>
      </c>
      <c r="G54" s="1352"/>
      <c r="H54" s="1353"/>
      <c r="I54" s="1351" t="s">
        <v>4</v>
      </c>
      <c r="J54" s="1352"/>
      <c r="K54" s="1353"/>
      <c r="L54" s="1351" t="s">
        <v>5</v>
      </c>
      <c r="M54" s="1352"/>
      <c r="N54" s="1352"/>
      <c r="O54" s="350" t="s">
        <v>34</v>
      </c>
      <c r="P54" s="4"/>
      <c r="Q54" s="4"/>
    </row>
    <row r="55" spans="1:17" ht="45.75" customHeight="1" outlineLevel="1" thickBot="1">
      <c r="A55" s="1427"/>
      <c r="B55" s="1428"/>
      <c r="C55" s="1429"/>
      <c r="D55" s="1422"/>
      <c r="E55" s="1422"/>
      <c r="F55" s="253" t="s">
        <v>35</v>
      </c>
      <c r="G55" s="578" t="s">
        <v>6</v>
      </c>
      <c r="H55" s="702" t="s">
        <v>7</v>
      </c>
      <c r="I55" s="703" t="s">
        <v>8</v>
      </c>
      <c r="J55" s="717" t="s">
        <v>6</v>
      </c>
      <c r="K55" s="713" t="s">
        <v>7</v>
      </c>
      <c r="L55" s="352" t="s">
        <v>8</v>
      </c>
      <c r="M55" s="714" t="s">
        <v>6</v>
      </c>
      <c r="N55" s="713" t="s">
        <v>7</v>
      </c>
      <c r="O55" s="718"/>
      <c r="P55" s="4"/>
      <c r="Q55" s="4"/>
    </row>
    <row r="56" spans="1:17" ht="16.5" customHeight="1" thickBot="1">
      <c r="A56" s="1430">
        <v>1</v>
      </c>
      <c r="B56" s="1431"/>
      <c r="C56" s="1432"/>
      <c r="D56" s="356">
        <v>2</v>
      </c>
      <c r="E56" s="356">
        <v>3</v>
      </c>
      <c r="F56" s="356">
        <v>4</v>
      </c>
      <c r="G56" s="356">
        <v>5</v>
      </c>
      <c r="H56" s="356">
        <v>6</v>
      </c>
      <c r="I56" s="356">
        <v>7</v>
      </c>
      <c r="J56" s="356">
        <v>8</v>
      </c>
      <c r="K56" s="356">
        <v>9</v>
      </c>
      <c r="L56" s="356">
        <v>10</v>
      </c>
      <c r="M56" s="356">
        <v>11</v>
      </c>
      <c r="N56" s="355">
        <v>12</v>
      </c>
      <c r="O56" s="357">
        <v>13</v>
      </c>
      <c r="P56" s="4" t="s">
        <v>43</v>
      </c>
      <c r="Q56" s="4"/>
    </row>
    <row r="57" spans="1:17" ht="16.5" customHeight="1" outlineLevel="1" thickBot="1">
      <c r="A57" s="312" t="s">
        <v>19</v>
      </c>
      <c r="B57" s="177">
        <v>9.631366</v>
      </c>
      <c r="C57" s="177">
        <f>G57</f>
        <v>11.557639199999999</v>
      </c>
      <c r="D57" s="176"/>
      <c r="E57" s="80"/>
      <c r="F57" s="147"/>
      <c r="G57" s="527">
        <f>B57*1.2</f>
        <v>11.557639199999999</v>
      </c>
      <c r="H57" s="525" t="s">
        <v>33</v>
      </c>
      <c r="I57" s="358"/>
      <c r="J57" s="358"/>
      <c r="K57" s="358"/>
      <c r="L57" s="358"/>
      <c r="M57" s="358"/>
      <c r="N57" s="358"/>
      <c r="O57" s="315"/>
      <c r="P57" s="4"/>
      <c r="Q57" s="4"/>
    </row>
    <row r="58" spans="1:16" s="455" customFormat="1" ht="17.25" customHeight="1" outlineLevel="1">
      <c r="A58" s="747" t="s">
        <v>152</v>
      </c>
      <c r="B58" s="748"/>
      <c r="C58" s="749"/>
      <c r="D58" s="592"/>
      <c r="E58" s="36" t="s">
        <v>15</v>
      </c>
      <c r="F58" s="86">
        <v>2</v>
      </c>
      <c r="G58" s="68">
        <v>50</v>
      </c>
      <c r="H58" s="446">
        <f>F58*G58/1000*1.2</f>
        <v>0.12</v>
      </c>
      <c r="I58" s="260"/>
      <c r="J58" s="94"/>
      <c r="K58" s="446"/>
      <c r="L58" s="170"/>
      <c r="M58" s="95"/>
      <c r="N58" s="484"/>
      <c r="O58" s="136"/>
      <c r="P58" s="4"/>
    </row>
    <row r="59" spans="1:16" s="455" customFormat="1" ht="16.5" customHeight="1" outlineLevel="1">
      <c r="A59" s="1409" t="s">
        <v>197</v>
      </c>
      <c r="B59" s="1410"/>
      <c r="C59" s="1411"/>
      <c r="D59" s="608" t="s">
        <v>55</v>
      </c>
      <c r="E59" s="86" t="s">
        <v>151</v>
      </c>
      <c r="F59" s="86">
        <v>1</v>
      </c>
      <c r="G59" s="68">
        <v>1878.03</v>
      </c>
      <c r="H59" s="446">
        <f aca="true" t="shared" si="1" ref="H59:H67">F59*G59/1000*1.2</f>
        <v>2.2536359999999998</v>
      </c>
      <c r="I59" s="260"/>
      <c r="J59" s="94"/>
      <c r="K59" s="446"/>
      <c r="L59" s="170"/>
      <c r="M59" s="95"/>
      <c r="N59" s="484"/>
      <c r="O59" s="136"/>
      <c r="P59" s="4"/>
    </row>
    <row r="60" spans="1:16" s="455" customFormat="1" ht="16.5" customHeight="1" outlineLevel="1">
      <c r="A60" s="1409" t="s">
        <v>170</v>
      </c>
      <c r="B60" s="1410"/>
      <c r="C60" s="1411"/>
      <c r="D60" s="608" t="s">
        <v>171</v>
      </c>
      <c r="E60" s="86" t="s">
        <v>9</v>
      </c>
      <c r="F60" s="86">
        <v>2</v>
      </c>
      <c r="G60" s="68">
        <v>540.4</v>
      </c>
      <c r="H60" s="446">
        <f t="shared" si="1"/>
        <v>1.29696</v>
      </c>
      <c r="I60" s="260"/>
      <c r="J60" s="94"/>
      <c r="K60" s="446"/>
      <c r="L60" s="170"/>
      <c r="M60" s="95"/>
      <c r="N60" s="484"/>
      <c r="O60" s="136"/>
      <c r="P60" s="4"/>
    </row>
    <row r="61" spans="1:16" s="455" customFormat="1" ht="16.5" customHeight="1" outlineLevel="1">
      <c r="A61" s="747" t="s">
        <v>198</v>
      </c>
      <c r="B61" s="748"/>
      <c r="C61" s="749"/>
      <c r="D61" s="592" t="s">
        <v>178</v>
      </c>
      <c r="E61" s="36" t="s">
        <v>151</v>
      </c>
      <c r="F61" s="86">
        <v>8</v>
      </c>
      <c r="G61" s="68">
        <v>373.38</v>
      </c>
      <c r="H61" s="446">
        <f t="shared" si="1"/>
        <v>3.5844479999999996</v>
      </c>
      <c r="I61" s="260"/>
      <c r="J61" s="94"/>
      <c r="K61" s="446"/>
      <c r="L61" s="170"/>
      <c r="M61" s="95"/>
      <c r="N61" s="484"/>
      <c r="O61" s="136"/>
      <c r="P61" s="4"/>
    </row>
    <row r="62" spans="1:16" s="455" customFormat="1" ht="16.5" customHeight="1" outlineLevel="1">
      <c r="A62" s="1409" t="s">
        <v>199</v>
      </c>
      <c r="B62" s="1410"/>
      <c r="C62" s="1411"/>
      <c r="D62" s="592" t="s">
        <v>158</v>
      </c>
      <c r="E62" s="86" t="s">
        <v>9</v>
      </c>
      <c r="F62" s="86">
        <v>11</v>
      </c>
      <c r="G62" s="68">
        <v>194.67</v>
      </c>
      <c r="H62" s="446">
        <f t="shared" si="1"/>
        <v>2.569644</v>
      </c>
      <c r="I62" s="260"/>
      <c r="J62" s="94"/>
      <c r="K62" s="446"/>
      <c r="L62" s="170"/>
      <c r="M62" s="95"/>
      <c r="N62" s="484"/>
      <c r="O62" s="136"/>
      <c r="P62" s="4"/>
    </row>
    <row r="63" spans="1:16" s="455" customFormat="1" ht="33.75" customHeight="1" outlineLevel="1">
      <c r="A63" s="747" t="s">
        <v>192</v>
      </c>
      <c r="B63" s="745"/>
      <c r="C63" s="746"/>
      <c r="D63" s="610" t="s">
        <v>193</v>
      </c>
      <c r="E63" s="106" t="s">
        <v>15</v>
      </c>
      <c r="F63" s="86">
        <v>1</v>
      </c>
      <c r="G63" s="68">
        <v>266.08</v>
      </c>
      <c r="H63" s="446">
        <f t="shared" si="1"/>
        <v>0.31929599999999997</v>
      </c>
      <c r="I63" s="260"/>
      <c r="J63" s="94"/>
      <c r="K63" s="446"/>
      <c r="L63" s="170"/>
      <c r="M63" s="95"/>
      <c r="N63" s="484"/>
      <c r="O63" s="136"/>
      <c r="P63" s="4"/>
    </row>
    <row r="64" spans="1:16" s="455" customFormat="1" ht="16.5" customHeight="1" outlineLevel="1">
      <c r="A64" s="747" t="s">
        <v>162</v>
      </c>
      <c r="B64" s="748"/>
      <c r="C64" s="749"/>
      <c r="D64" s="592" t="s">
        <v>47</v>
      </c>
      <c r="E64" s="36" t="s">
        <v>15</v>
      </c>
      <c r="F64" s="86">
        <v>1</v>
      </c>
      <c r="G64" s="68">
        <v>11.15</v>
      </c>
      <c r="H64" s="446">
        <f t="shared" si="1"/>
        <v>0.01338</v>
      </c>
      <c r="I64" s="260"/>
      <c r="J64" s="94"/>
      <c r="K64" s="446"/>
      <c r="L64" s="170"/>
      <c r="M64" s="95"/>
      <c r="N64" s="484"/>
      <c r="O64" s="136"/>
      <c r="P64" s="4"/>
    </row>
    <row r="65" spans="1:16" s="455" customFormat="1" ht="16.5" customHeight="1" outlineLevel="1">
      <c r="A65" s="1409" t="s">
        <v>200</v>
      </c>
      <c r="B65" s="1410"/>
      <c r="C65" s="1411"/>
      <c r="D65" s="592" t="s">
        <v>201</v>
      </c>
      <c r="E65" s="36" t="s">
        <v>15</v>
      </c>
      <c r="F65" s="86">
        <v>1</v>
      </c>
      <c r="G65" s="68">
        <v>925</v>
      </c>
      <c r="H65" s="446">
        <f t="shared" si="1"/>
        <v>1.11</v>
      </c>
      <c r="I65" s="260"/>
      <c r="J65" s="94"/>
      <c r="K65" s="446"/>
      <c r="L65" s="170"/>
      <c r="M65" s="95"/>
      <c r="N65" s="484"/>
      <c r="O65" s="136"/>
      <c r="P65" s="4"/>
    </row>
    <row r="66" spans="1:16" s="455" customFormat="1" ht="16.5" customHeight="1" outlineLevel="1">
      <c r="A66" s="1412" t="s">
        <v>161</v>
      </c>
      <c r="B66" s="1413"/>
      <c r="C66" s="1414"/>
      <c r="D66" s="592" t="s">
        <v>47</v>
      </c>
      <c r="E66" s="106" t="s">
        <v>15</v>
      </c>
      <c r="F66" s="86">
        <v>18</v>
      </c>
      <c r="G66" s="68">
        <v>11.15</v>
      </c>
      <c r="H66" s="446">
        <f t="shared" si="1"/>
        <v>0.24084</v>
      </c>
      <c r="I66" s="260"/>
      <c r="J66" s="94"/>
      <c r="K66" s="446"/>
      <c r="L66" s="170"/>
      <c r="M66" s="95"/>
      <c r="N66" s="484"/>
      <c r="O66" s="136"/>
      <c r="P66" s="4"/>
    </row>
    <row r="67" spans="1:16" s="455" customFormat="1" ht="16.5" customHeight="1" outlineLevel="1">
      <c r="A67" s="1409" t="s">
        <v>184</v>
      </c>
      <c r="B67" s="1410"/>
      <c r="C67" s="1411"/>
      <c r="D67" s="592"/>
      <c r="E67" s="36" t="s">
        <v>15</v>
      </c>
      <c r="F67" s="86">
        <v>1</v>
      </c>
      <c r="G67" s="68">
        <v>41.2</v>
      </c>
      <c r="H67" s="446">
        <f t="shared" si="1"/>
        <v>0.04944</v>
      </c>
      <c r="I67" s="260"/>
      <c r="J67" s="94"/>
      <c r="K67" s="446"/>
      <c r="L67" s="170"/>
      <c r="M67" s="95"/>
      <c r="N67" s="484"/>
      <c r="O67" s="136"/>
      <c r="P67" s="4"/>
    </row>
    <row r="68" spans="1:15" s="4" customFormat="1" ht="21" customHeight="1" outlineLevel="1" thickBot="1">
      <c r="A68" s="726"/>
      <c r="B68" s="721" t="s">
        <v>11</v>
      </c>
      <c r="C68" s="673"/>
      <c r="D68" s="592"/>
      <c r="E68" s="86"/>
      <c r="F68" s="36"/>
      <c r="G68" s="37"/>
      <c r="H68" s="93">
        <f>SUM(H58:H67)</f>
        <v>11.557644</v>
      </c>
      <c r="I68" s="149"/>
      <c r="J68" s="38"/>
      <c r="K68" s="367"/>
      <c r="L68" s="132"/>
      <c r="M68" s="23"/>
      <c r="N68" s="376"/>
      <c r="O68" s="136"/>
    </row>
    <row r="69" spans="1:15" s="4" customFormat="1" ht="21" customHeight="1" outlineLevel="1" thickBot="1">
      <c r="A69" s="299" t="s">
        <v>20</v>
      </c>
      <c r="B69" s="265">
        <v>0.25023</v>
      </c>
      <c r="C69" s="265">
        <f>G69</f>
        <v>0.300276</v>
      </c>
      <c r="D69" s="300"/>
      <c r="E69" s="60"/>
      <c r="F69" s="61"/>
      <c r="G69" s="319">
        <f>B69*1.2</f>
        <v>0.300276</v>
      </c>
      <c r="H69" s="320" t="s">
        <v>33</v>
      </c>
      <c r="I69" s="304"/>
      <c r="J69" s="304"/>
      <c r="K69" s="77"/>
      <c r="L69" s="304"/>
      <c r="M69" s="304"/>
      <c r="N69" s="77"/>
      <c r="O69" s="305"/>
    </row>
    <row r="70" spans="1:39" s="4" customFormat="1" ht="15.75" outlineLevel="1">
      <c r="A70" s="1447" t="s">
        <v>159</v>
      </c>
      <c r="B70" s="1448"/>
      <c r="C70" s="1449"/>
      <c r="D70" s="592" t="s">
        <v>158</v>
      </c>
      <c r="E70" s="63" t="s">
        <v>9</v>
      </c>
      <c r="F70" s="36">
        <v>1</v>
      </c>
      <c r="G70" s="68">
        <v>29</v>
      </c>
      <c r="H70" s="367">
        <f>F70*G70/1000*1.2</f>
        <v>0.0348</v>
      </c>
      <c r="I70" s="149"/>
      <c r="J70" s="38"/>
      <c r="K70" s="367"/>
      <c r="L70" s="132"/>
      <c r="M70" s="23"/>
      <c r="N70" s="376"/>
      <c r="O70" s="136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4"/>
      <c r="AM70" s="364"/>
    </row>
    <row r="71" spans="1:39" s="4" customFormat="1" ht="15.75" outlineLevel="1">
      <c r="A71" s="1412" t="s">
        <v>161</v>
      </c>
      <c r="B71" s="1413"/>
      <c r="C71" s="1414"/>
      <c r="D71" s="592" t="s">
        <v>47</v>
      </c>
      <c r="E71" s="613" t="s">
        <v>15</v>
      </c>
      <c r="F71" s="36">
        <v>7</v>
      </c>
      <c r="G71" s="68">
        <v>11.15</v>
      </c>
      <c r="H71" s="367">
        <f>F71*G71/1000*1.2</f>
        <v>0.09366</v>
      </c>
      <c r="I71" s="149"/>
      <c r="J71" s="38"/>
      <c r="K71" s="367"/>
      <c r="L71" s="132"/>
      <c r="M71" s="23"/>
      <c r="N71" s="376"/>
      <c r="O71" s="136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</row>
    <row r="72" spans="1:39" s="4" customFormat="1" ht="15.75" outlineLevel="1">
      <c r="A72" s="1412" t="s">
        <v>180</v>
      </c>
      <c r="B72" s="1413"/>
      <c r="C72" s="1414"/>
      <c r="D72" s="592"/>
      <c r="E72" s="613" t="s">
        <v>9</v>
      </c>
      <c r="F72" s="129">
        <v>2</v>
      </c>
      <c r="G72" s="68">
        <v>71.59</v>
      </c>
      <c r="H72" s="367">
        <f>F72*G72/1000*1.2</f>
        <v>0.171816</v>
      </c>
      <c r="I72" s="132"/>
      <c r="J72" s="128"/>
      <c r="K72" s="377"/>
      <c r="L72" s="132"/>
      <c r="M72" s="131"/>
      <c r="N72" s="376"/>
      <c r="O72" s="152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</row>
    <row r="73" spans="1:39" s="4" customFormat="1" ht="16.5" customHeight="1" outlineLevel="1" thickBot="1">
      <c r="A73" s="1406" t="s">
        <v>11</v>
      </c>
      <c r="B73" s="1407"/>
      <c r="C73" s="1408"/>
      <c r="D73" s="615"/>
      <c r="E73" s="625"/>
      <c r="F73" s="529"/>
      <c r="G73" s="293"/>
      <c r="H73" s="122">
        <f>SUM(H70:H72)</f>
        <v>0.300276</v>
      </c>
      <c r="I73" s="629"/>
      <c r="J73" s="482"/>
      <c r="K73" s="74"/>
      <c r="L73" s="629"/>
      <c r="M73" s="482"/>
      <c r="N73" s="247"/>
      <c r="O73" s="456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</row>
    <row r="74" spans="1:15" s="4" customFormat="1" ht="23.25" customHeight="1" outlineLevel="1" collapsed="1" thickBot="1">
      <c r="A74" s="420" t="s">
        <v>186</v>
      </c>
      <c r="B74" s="403">
        <v>8.616666</v>
      </c>
      <c r="C74" s="403">
        <f>G74</f>
        <v>10.3399992</v>
      </c>
      <c r="D74" s="759">
        <v>0</v>
      </c>
      <c r="E74" s="1480">
        <f>N81</f>
        <v>0</v>
      </c>
      <c r="F74" s="1481"/>
      <c r="G74" s="537">
        <f>B74*1.2</f>
        <v>10.3399992</v>
      </c>
      <c r="H74" s="497" t="s">
        <v>33</v>
      </c>
      <c r="I74" s="249"/>
      <c r="J74" s="249"/>
      <c r="K74" s="249"/>
      <c r="L74" s="249"/>
      <c r="M74" s="249"/>
      <c r="N74" s="249"/>
      <c r="O74" s="248"/>
    </row>
    <row r="75" spans="1:16" s="4" customFormat="1" ht="17.25" customHeight="1" outlineLevel="1" thickBot="1">
      <c r="A75" s="1415" t="s">
        <v>17</v>
      </c>
      <c r="B75" s="1416"/>
      <c r="C75" s="1417"/>
      <c r="D75" s="1441" t="s">
        <v>2</v>
      </c>
      <c r="E75" s="1443" t="s">
        <v>3</v>
      </c>
      <c r="F75" s="1445" t="s">
        <v>18</v>
      </c>
      <c r="G75" s="1446"/>
      <c r="H75" s="1494"/>
      <c r="I75" s="1404" t="s">
        <v>4</v>
      </c>
      <c r="J75" s="1405"/>
      <c r="K75" s="1490"/>
      <c r="L75" s="1404" t="s">
        <v>5</v>
      </c>
      <c r="M75" s="1405"/>
      <c r="N75" s="1405"/>
      <c r="O75" s="418" t="s">
        <v>34</v>
      </c>
      <c r="P75" s="538"/>
    </row>
    <row r="76" spans="1:15" s="4" customFormat="1" ht="45.75" customHeight="1" thickBot="1">
      <c r="A76" s="1418"/>
      <c r="B76" s="1419"/>
      <c r="C76" s="1420"/>
      <c r="D76" s="1442"/>
      <c r="E76" s="1444"/>
      <c r="F76" s="756" t="s">
        <v>35</v>
      </c>
      <c r="G76" s="388" t="s">
        <v>6</v>
      </c>
      <c r="H76" s="389" t="s">
        <v>7</v>
      </c>
      <c r="I76" s="390" t="s">
        <v>8</v>
      </c>
      <c r="J76" s="391" t="s">
        <v>6</v>
      </c>
      <c r="K76" s="392" t="s">
        <v>7</v>
      </c>
      <c r="L76" s="390" t="s">
        <v>8</v>
      </c>
      <c r="M76" s="391" t="s">
        <v>6</v>
      </c>
      <c r="N76" s="393" t="s">
        <v>7</v>
      </c>
      <c r="O76" s="417"/>
    </row>
    <row r="77" spans="1:15" s="4" customFormat="1" ht="16.5" thickBot="1">
      <c r="A77" s="1433">
        <v>1</v>
      </c>
      <c r="B77" s="1434"/>
      <c r="C77" s="1435"/>
      <c r="D77" s="761">
        <v>2</v>
      </c>
      <c r="E77" s="761">
        <v>3</v>
      </c>
      <c r="F77" s="761">
        <v>4</v>
      </c>
      <c r="G77" s="761">
        <v>5</v>
      </c>
      <c r="H77" s="761">
        <v>6</v>
      </c>
      <c r="I77" s="761">
        <v>7</v>
      </c>
      <c r="J77" s="761">
        <v>8</v>
      </c>
      <c r="K77" s="761">
        <v>9</v>
      </c>
      <c r="L77" s="761">
        <v>10</v>
      </c>
      <c r="M77" s="761">
        <v>11</v>
      </c>
      <c r="N77" s="760">
        <v>12</v>
      </c>
      <c r="O77" s="758">
        <v>13</v>
      </c>
    </row>
    <row r="78" spans="1:15" s="4" customFormat="1" ht="15.75">
      <c r="A78" s="581" t="s">
        <v>232</v>
      </c>
      <c r="B78" s="582"/>
      <c r="C78" s="583"/>
      <c r="D78" s="685" t="s">
        <v>117</v>
      </c>
      <c r="E78" s="408" t="s">
        <v>9</v>
      </c>
      <c r="F78" s="432">
        <v>12</v>
      </c>
      <c r="G78" s="789">
        <v>333.33</v>
      </c>
      <c r="H78" s="409">
        <f>F78*G78/1000*1.2</f>
        <v>4.799952</v>
      </c>
      <c r="I78" s="427"/>
      <c r="J78" s="427"/>
      <c r="K78" s="427"/>
      <c r="L78" s="427"/>
      <c r="M78" s="427"/>
      <c r="N78" s="427"/>
      <c r="O78" s="429"/>
    </row>
    <row r="79" spans="1:15" s="4" customFormat="1" ht="15.75">
      <c r="A79" s="584" t="s">
        <v>137</v>
      </c>
      <c r="B79" s="585"/>
      <c r="C79" s="586"/>
      <c r="D79" s="685" t="s">
        <v>117</v>
      </c>
      <c r="E79" s="680" t="s">
        <v>9</v>
      </c>
      <c r="F79" s="681">
        <v>2</v>
      </c>
      <c r="G79" s="682">
        <v>475</v>
      </c>
      <c r="H79" s="409">
        <f>F79*G79/1000*1.2</f>
        <v>1.14</v>
      </c>
      <c r="I79" s="683"/>
      <c r="J79" s="683"/>
      <c r="K79" s="683"/>
      <c r="L79" s="683"/>
      <c r="M79" s="683"/>
      <c r="N79" s="683"/>
      <c r="O79" s="684"/>
    </row>
    <row r="80" spans="1:15" s="4" customFormat="1" ht="15.75">
      <c r="A80" s="743" t="s">
        <v>136</v>
      </c>
      <c r="B80" s="585"/>
      <c r="C80" s="586"/>
      <c r="D80" s="407" t="s">
        <v>117</v>
      </c>
      <c r="E80" s="680" t="s">
        <v>9</v>
      </c>
      <c r="F80" s="408">
        <v>5</v>
      </c>
      <c r="G80" s="408">
        <v>733.33</v>
      </c>
      <c r="H80" s="409">
        <f>F80*G80/1000*1.2</f>
        <v>4.39998</v>
      </c>
      <c r="I80" s="408"/>
      <c r="J80" s="408"/>
      <c r="K80" s="408"/>
      <c r="L80" s="408"/>
      <c r="M80" s="408"/>
      <c r="N80" s="408"/>
      <c r="O80" s="410"/>
    </row>
    <row r="81" spans="1:15" s="4" customFormat="1" ht="16.5" thickBot="1">
      <c r="A81" s="1491" t="s">
        <v>11</v>
      </c>
      <c r="B81" s="1492"/>
      <c r="C81" s="1493"/>
      <c r="D81" s="411"/>
      <c r="E81" s="412"/>
      <c r="F81" s="413"/>
      <c r="G81" s="413"/>
      <c r="H81" s="791">
        <f>SUM(H78:H80)</f>
        <v>10.339932000000001</v>
      </c>
      <c r="I81" s="414"/>
      <c r="J81" s="414"/>
      <c r="K81" s="414"/>
      <c r="L81" s="414"/>
      <c r="M81" s="414"/>
      <c r="N81" s="415"/>
      <c r="O81" s="416"/>
    </row>
    <row r="82" spans="1:15" s="4" customFormat="1" ht="16.5" thickBot="1">
      <c r="A82" s="108" t="s">
        <v>127</v>
      </c>
      <c r="B82" s="112"/>
      <c r="C82" s="113"/>
      <c r="D82" s="109"/>
      <c r="E82" s="110"/>
      <c r="F82" s="111"/>
      <c r="G82" s="111"/>
      <c r="H82" s="436">
        <f>H73+H68+H52+H47+H39+H27+H18+H12+H81+K12</f>
        <v>189.37121047200003</v>
      </c>
      <c r="I82" s="435"/>
      <c r="J82" s="435"/>
      <c r="K82" s="435"/>
      <c r="L82" s="435"/>
      <c r="M82" s="435"/>
      <c r="N82" s="435"/>
      <c r="O82" s="434"/>
    </row>
    <row r="83" spans="1:14" s="4" customFormat="1" ht="15.75">
      <c r="A83" s="630"/>
      <c r="B83" s="21"/>
      <c r="C83" s="457"/>
      <c r="D83" s="457"/>
      <c r="E83" s="273"/>
      <c r="F83" s="21"/>
      <c r="G83" s="21"/>
      <c r="H83" s="21"/>
      <c r="I83" s="270"/>
      <c r="J83" s="270"/>
      <c r="K83" s="270"/>
      <c r="L83" s="270"/>
      <c r="M83" s="270"/>
      <c r="N83" s="270"/>
    </row>
    <row r="84" spans="1:14" s="4" customFormat="1" ht="15.75">
      <c r="A84" s="458" t="s">
        <v>231</v>
      </c>
      <c r="B84" s="21"/>
      <c r="D84" s="52" t="s">
        <v>138</v>
      </c>
      <c r="E84" s="273"/>
      <c r="F84" s="21"/>
      <c r="G84" s="21"/>
      <c r="H84" s="21"/>
      <c r="I84" s="270"/>
      <c r="J84" s="270"/>
      <c r="K84" s="270"/>
      <c r="L84" s="270"/>
      <c r="M84" s="270"/>
      <c r="N84" s="270"/>
    </row>
    <row r="85" spans="4:14" s="4" customFormat="1" ht="15.75">
      <c r="D85" s="21"/>
      <c r="E85" s="273"/>
      <c r="F85" s="21"/>
      <c r="G85" s="51"/>
      <c r="H85" s="51"/>
      <c r="I85" s="51"/>
      <c r="J85" s="270"/>
      <c r="K85" s="270"/>
      <c r="L85" s="270"/>
      <c r="M85" s="270"/>
      <c r="N85" s="270"/>
    </row>
    <row r="86" spans="5:17" s="4" customFormat="1" ht="15.75">
      <c r="E86" s="273"/>
      <c r="F86" s="21"/>
      <c r="G86" s="21"/>
      <c r="H86" s="21"/>
      <c r="I86" s="270"/>
      <c r="J86" s="270"/>
      <c r="K86" s="270"/>
      <c r="L86" s="270"/>
      <c r="M86" s="270"/>
      <c r="N86" s="270"/>
      <c r="Q86" s="686"/>
    </row>
    <row r="87" spans="1:14" s="4" customFormat="1" ht="15.75">
      <c r="A87" s="458" t="s">
        <v>39</v>
      </c>
      <c r="B87" s="21"/>
      <c r="D87" s="52" t="s">
        <v>139</v>
      </c>
      <c r="E87" s="273"/>
      <c r="F87" s="21"/>
      <c r="G87" s="21"/>
      <c r="H87" s="21"/>
      <c r="I87" s="270"/>
      <c r="J87" s="270"/>
      <c r="K87" s="270"/>
      <c r="L87" s="270"/>
      <c r="M87" s="270"/>
      <c r="N87" s="270"/>
    </row>
    <row r="88" spans="1:14" s="4" customFormat="1" ht="15.75">
      <c r="A88" s="458"/>
      <c r="B88" s="21"/>
      <c r="D88" s="52"/>
      <c r="E88" s="273"/>
      <c r="F88" s="21"/>
      <c r="G88" s="21"/>
      <c r="H88" s="21"/>
      <c r="I88" s="270"/>
      <c r="J88" s="270"/>
      <c r="K88" s="270"/>
      <c r="L88" s="270"/>
      <c r="M88" s="270"/>
      <c r="N88" s="270"/>
    </row>
    <row r="89" spans="5:14" s="4" customFormat="1" ht="15.75">
      <c r="E89" s="273"/>
      <c r="F89" s="21"/>
      <c r="G89" s="21"/>
      <c r="H89" s="21"/>
      <c r="I89" s="270"/>
      <c r="J89" s="270"/>
      <c r="K89" s="270"/>
      <c r="L89" s="270"/>
      <c r="M89" s="270"/>
      <c r="N89" s="270"/>
    </row>
    <row r="90" spans="1:14" s="4" customFormat="1" ht="15.75">
      <c r="A90" s="459" t="s">
        <v>40</v>
      </c>
      <c r="B90" s="460"/>
      <c r="D90" s="460" t="s">
        <v>140</v>
      </c>
      <c r="E90" s="273"/>
      <c r="F90" s="21"/>
      <c r="G90" s="21"/>
      <c r="H90" s="21"/>
      <c r="I90" s="270"/>
      <c r="J90" s="270"/>
      <c r="K90" s="270"/>
      <c r="L90" s="270"/>
      <c r="M90" s="270"/>
      <c r="N90" s="270"/>
    </row>
    <row r="91" spans="1:14" s="4" customFormat="1" ht="15.75">
      <c r="A91" s="459"/>
      <c r="B91" s="461"/>
      <c r="D91" s="460"/>
      <c r="E91" s="273"/>
      <c r="F91" s="21"/>
      <c r="G91" s="51"/>
      <c r="H91" s="51"/>
      <c r="I91" s="51"/>
      <c r="J91" s="270"/>
      <c r="K91" s="270"/>
      <c r="L91" s="270"/>
      <c r="M91" s="270"/>
      <c r="N91" s="270"/>
    </row>
    <row r="92" spans="1:25" s="4" customFormat="1" ht="15.75">
      <c r="A92" s="21"/>
      <c r="B92" s="21"/>
      <c r="C92" s="21"/>
      <c r="D92" s="21"/>
      <c r="E92" s="273"/>
      <c r="F92" s="21"/>
      <c r="G92" s="51"/>
      <c r="H92" s="51"/>
      <c r="I92" s="51"/>
      <c r="J92" s="270"/>
      <c r="K92" s="270"/>
      <c r="L92" s="270"/>
      <c r="M92" s="270"/>
      <c r="N92" s="270"/>
      <c r="O92" s="21"/>
      <c r="R92" s="21"/>
      <c r="S92" s="21"/>
      <c r="T92" s="21"/>
      <c r="U92" s="21"/>
      <c r="V92" s="21"/>
      <c r="W92" s="21"/>
      <c r="X92" s="21"/>
      <c r="Y92" s="21"/>
    </row>
    <row r="93" spans="1:17" ht="15.75" collapsed="1">
      <c r="A93" s="458" t="s">
        <v>41</v>
      </c>
      <c r="B93" s="4"/>
      <c r="D93" s="52" t="s">
        <v>141</v>
      </c>
      <c r="G93" s="51"/>
      <c r="H93" s="51"/>
      <c r="I93" s="51"/>
      <c r="P93" s="4"/>
      <c r="Q93" s="4"/>
    </row>
    <row r="94" spans="1:17" ht="15.75">
      <c r="A94" s="458"/>
      <c r="D94" s="52"/>
      <c r="P94" s="4"/>
      <c r="Q94" s="4"/>
    </row>
    <row r="95" spans="1:17" ht="15.75">
      <c r="A95" s="458"/>
      <c r="D95" s="52"/>
      <c r="G95" s="51"/>
      <c r="H95" s="51"/>
      <c r="I95" s="51"/>
      <c r="P95" s="4"/>
      <c r="Q95" s="4"/>
    </row>
    <row r="96" spans="1:17" ht="15.75">
      <c r="A96" s="458" t="s">
        <v>142</v>
      </c>
      <c r="D96" s="52" t="s">
        <v>143</v>
      </c>
      <c r="M96" s="462"/>
      <c r="P96" s="4"/>
      <c r="Q96" s="4"/>
    </row>
    <row r="97" spans="1:16" ht="15.75">
      <c r="A97" s="463"/>
      <c r="C97" s="52"/>
      <c r="P97" s="4"/>
    </row>
    <row r="98" ht="15.75">
      <c r="P98" s="4"/>
    </row>
    <row r="99" spans="1:16" ht="15.75">
      <c r="A99" s="464" t="s">
        <v>144</v>
      </c>
      <c r="D99" s="52" t="s">
        <v>145</v>
      </c>
      <c r="P99" s="4"/>
    </row>
    <row r="100" spans="1:16" ht="15.75">
      <c r="A100" s="464"/>
      <c r="D100" s="52"/>
      <c r="P100" s="4"/>
    </row>
    <row r="103" ht="15.75">
      <c r="B103" s="465"/>
    </row>
    <row r="108" ht="15.75">
      <c r="A108" s="466"/>
    </row>
  </sheetData>
  <sheetProtection/>
  <mergeCells count="66">
    <mergeCell ref="A67:C67"/>
    <mergeCell ref="A59:C59"/>
    <mergeCell ref="A60:C60"/>
    <mergeCell ref="A62:C62"/>
    <mergeCell ref="A71:C71"/>
    <mergeCell ref="A72:C72"/>
    <mergeCell ref="A65:C65"/>
    <mergeCell ref="A70:C70"/>
    <mergeCell ref="A66:C66"/>
    <mergeCell ref="I75:K75"/>
    <mergeCell ref="L75:N75"/>
    <mergeCell ref="A77:C77"/>
    <mergeCell ref="A81:C81"/>
    <mergeCell ref="E74:F74"/>
    <mergeCell ref="A75:C76"/>
    <mergeCell ref="D75:D76"/>
    <mergeCell ref="E75:E76"/>
    <mergeCell ref="F75:H75"/>
    <mergeCell ref="L54:N54"/>
    <mergeCell ref="A56:C56"/>
    <mergeCell ref="A73:C73"/>
    <mergeCell ref="D41:D42"/>
    <mergeCell ref="E53:F53"/>
    <mergeCell ref="A54:C55"/>
    <mergeCell ref="D54:D55"/>
    <mergeCell ref="E54:E55"/>
    <mergeCell ref="F54:H54"/>
    <mergeCell ref="I54:K54"/>
    <mergeCell ref="L41:N41"/>
    <mergeCell ref="A43:C43"/>
    <mergeCell ref="A51:C51"/>
    <mergeCell ref="A52:C52"/>
    <mergeCell ref="A22:C22"/>
    <mergeCell ref="A39:C39"/>
    <mergeCell ref="E40:F40"/>
    <mergeCell ref="A41:C42"/>
    <mergeCell ref="E41:E42"/>
    <mergeCell ref="A31:C31"/>
    <mergeCell ref="E4:F4"/>
    <mergeCell ref="E5:F5"/>
    <mergeCell ref="F41:H41"/>
    <mergeCell ref="I6:K6"/>
    <mergeCell ref="A35:C35"/>
    <mergeCell ref="A36:C36"/>
    <mergeCell ref="A37:C37"/>
    <mergeCell ref="A38:C38"/>
    <mergeCell ref="I41:K41"/>
    <mergeCell ref="E19:F19"/>
    <mergeCell ref="D6:D7"/>
    <mergeCell ref="E6:E7"/>
    <mergeCell ref="L6:N6"/>
    <mergeCell ref="F6:H6"/>
    <mergeCell ref="A30:C30"/>
    <mergeCell ref="D20:D21"/>
    <mergeCell ref="E20:E21"/>
    <mergeCell ref="I20:K20"/>
    <mergeCell ref="L20:N20"/>
    <mergeCell ref="F20:H20"/>
    <mergeCell ref="A32:C32"/>
    <mergeCell ref="A33:C33"/>
    <mergeCell ref="A34:C34"/>
    <mergeCell ref="A1:B1"/>
    <mergeCell ref="A12:C12"/>
    <mergeCell ref="A10:C10"/>
    <mergeCell ref="A6:C7"/>
    <mergeCell ref="A20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zoomScale="70" zoomScaleNormal="70" zoomScalePageLayoutView="0" workbookViewId="0" topLeftCell="A25">
      <selection activeCell="A2" sqref="A2"/>
    </sheetView>
  </sheetViews>
  <sheetFormatPr defaultColWidth="9.140625" defaultRowHeight="15" outlineLevelRow="1" outlineLevelCol="1"/>
  <cols>
    <col min="1" max="1" width="33.28125" style="21" customWidth="1"/>
    <col min="2" max="2" width="25.57421875" style="21" customWidth="1"/>
    <col min="3" max="3" width="35.140625" style="21" customWidth="1"/>
    <col min="4" max="4" width="31.28125" style="21" customWidth="1"/>
    <col min="5" max="5" width="8.00390625" style="273" customWidth="1"/>
    <col min="6" max="6" width="11.00390625" style="21" customWidth="1"/>
    <col min="7" max="7" width="12.7109375" style="21" customWidth="1"/>
    <col min="8" max="8" width="10.421875" style="21" customWidth="1"/>
    <col min="9" max="10" width="9.140625" style="270" customWidth="1" outlineLevel="1"/>
    <col min="11" max="11" width="10.8515625" style="270" customWidth="1" outlineLevel="1"/>
    <col min="12" max="12" width="9.7109375" style="270" customWidth="1" outlineLevel="1"/>
    <col min="13" max="13" width="8.7109375" style="270" customWidth="1" outlineLevel="1"/>
    <col min="14" max="14" width="9.28125" style="270" customWidth="1" outlineLevel="1"/>
    <col min="15" max="15" width="16.42187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B22+B47+B66+B85</f>
        <v>122.28195999999998</v>
      </c>
      <c r="C2" s="449">
        <f>C22+C47+C66+C85</f>
        <v>146.738352</v>
      </c>
      <c r="D2" s="268" t="str">
        <f>A22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43922</v>
      </c>
      <c r="B3" s="449">
        <f>B8+B42+B62+B74+B89</f>
        <v>65.36456</v>
      </c>
      <c r="C3" s="449">
        <f>C8+C42+C62+C74+C89</f>
        <v>78.43747200000001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16" t="s">
        <v>32</v>
      </c>
      <c r="B5" s="58">
        <f>B8+B22</f>
        <v>67.824</v>
      </c>
      <c r="C5" s="17">
        <f>C8+C22</f>
        <v>81.3888</v>
      </c>
      <c r="D5" s="18">
        <f>K21</f>
        <v>0</v>
      </c>
      <c r="E5" s="1341">
        <f>N21</f>
        <v>0</v>
      </c>
      <c r="F5" s="1342"/>
      <c r="G5" s="517"/>
      <c r="H5" s="518"/>
      <c r="I5" s="519"/>
      <c r="J5" s="519"/>
      <c r="K5" s="519"/>
      <c r="L5" s="519"/>
      <c r="M5" s="519"/>
      <c r="N5" s="519"/>
      <c r="O5" s="520"/>
    </row>
    <row r="6" spans="1:15" ht="18" customHeight="1" thickBot="1">
      <c r="A6" s="1343" t="s">
        <v>17</v>
      </c>
      <c r="B6" s="1344"/>
      <c r="C6" s="1345"/>
      <c r="D6" s="1349" t="s">
        <v>2</v>
      </c>
      <c r="E6" s="1349" t="s">
        <v>3</v>
      </c>
      <c r="F6" s="1360" t="s">
        <v>18</v>
      </c>
      <c r="G6" s="1355"/>
      <c r="H6" s="1361"/>
      <c r="I6" s="1354" t="s">
        <v>4</v>
      </c>
      <c r="J6" s="1355"/>
      <c r="K6" s="1361"/>
      <c r="L6" s="1354" t="s">
        <v>5</v>
      </c>
      <c r="M6" s="1355"/>
      <c r="N6" s="1355"/>
      <c r="O6" s="279" t="s">
        <v>34</v>
      </c>
    </row>
    <row r="7" spans="1:15" ht="45" customHeight="1" thickBot="1">
      <c r="A7" s="1346"/>
      <c r="B7" s="1347"/>
      <c r="C7" s="1348"/>
      <c r="D7" s="1350"/>
      <c r="E7" s="1350"/>
      <c r="F7" s="280" t="s">
        <v>35</v>
      </c>
      <c r="G7" s="281" t="s">
        <v>6</v>
      </c>
      <c r="H7" s="282" t="s">
        <v>7</v>
      </c>
      <c r="I7" s="283" t="s">
        <v>8</v>
      </c>
      <c r="J7" s="284" t="s">
        <v>6</v>
      </c>
      <c r="K7" s="285" t="s">
        <v>7</v>
      </c>
      <c r="L7" s="286" t="s">
        <v>8</v>
      </c>
      <c r="M7" s="287" t="s">
        <v>6</v>
      </c>
      <c r="N7" s="288" t="s">
        <v>7</v>
      </c>
      <c r="O7" s="699"/>
    </row>
    <row r="8" spans="1:15" ht="18" customHeight="1" thickBot="1">
      <c r="A8" s="290" t="s">
        <v>19</v>
      </c>
      <c r="B8" s="175">
        <f>H21/1.2</f>
        <v>17.7798</v>
      </c>
      <c r="C8" s="175">
        <f>G8</f>
        <v>21.33576</v>
      </c>
      <c r="D8" s="59"/>
      <c r="E8" s="60"/>
      <c r="F8" s="61"/>
      <c r="G8" s="517">
        <f>B8*1.2</f>
        <v>21.33576</v>
      </c>
      <c r="H8" s="518" t="s">
        <v>33</v>
      </c>
      <c r="I8" s="214"/>
      <c r="J8" s="214"/>
      <c r="K8" s="365"/>
      <c r="L8" s="214"/>
      <c r="M8" s="215"/>
      <c r="N8" s="365"/>
      <c r="O8" s="433"/>
    </row>
    <row r="9" spans="1:15" ht="18" customHeight="1">
      <c r="A9" s="119" t="s">
        <v>51</v>
      </c>
      <c r="B9" s="70"/>
      <c r="C9" s="70"/>
      <c r="D9" s="616" t="s">
        <v>52</v>
      </c>
      <c r="E9" s="63" t="s">
        <v>49</v>
      </c>
      <c r="F9" s="185">
        <v>10</v>
      </c>
      <c r="G9" s="100">
        <v>96</v>
      </c>
      <c r="H9" s="446">
        <f>F9*G9/1000*1.2</f>
        <v>1.152</v>
      </c>
      <c r="I9" s="19"/>
      <c r="J9" s="22"/>
      <c r="K9" s="367"/>
      <c r="L9" s="38"/>
      <c r="M9" s="20"/>
      <c r="N9" s="368"/>
      <c r="O9" s="137"/>
    </row>
    <row r="10" spans="1:15" ht="18" customHeight="1">
      <c r="A10" s="89" t="s">
        <v>95</v>
      </c>
      <c r="B10" s="62"/>
      <c r="C10" s="62"/>
      <c r="D10" s="616" t="s">
        <v>64</v>
      </c>
      <c r="E10" s="63" t="s">
        <v>29</v>
      </c>
      <c r="F10" s="160">
        <v>10</v>
      </c>
      <c r="G10" s="100">
        <v>100</v>
      </c>
      <c r="H10" s="446">
        <f aca="true" t="shared" si="0" ref="H10:H20">F10*G10/1000*1.2</f>
        <v>1.2</v>
      </c>
      <c r="I10" s="19"/>
      <c r="J10" s="22"/>
      <c r="K10" s="367"/>
      <c r="L10" s="38"/>
      <c r="M10" s="20"/>
      <c r="N10" s="368"/>
      <c r="O10" s="137"/>
    </row>
    <row r="11" spans="1:15" ht="18" customHeight="1">
      <c r="A11" s="89" t="s">
        <v>96</v>
      </c>
      <c r="B11" s="62"/>
      <c r="C11" s="62"/>
      <c r="D11" s="616" t="s">
        <v>64</v>
      </c>
      <c r="E11" s="63" t="s">
        <v>29</v>
      </c>
      <c r="F11" s="160">
        <v>10</v>
      </c>
      <c r="G11" s="100">
        <v>100</v>
      </c>
      <c r="H11" s="446">
        <f t="shared" si="0"/>
        <v>1.2</v>
      </c>
      <c r="I11" s="19"/>
      <c r="J11" s="22"/>
      <c r="K11" s="367"/>
      <c r="L11" s="38"/>
      <c r="M11" s="20"/>
      <c r="N11" s="368"/>
      <c r="O11" s="137"/>
    </row>
    <row r="12" spans="1:15" ht="18" customHeight="1">
      <c r="A12" s="89" t="s">
        <v>97</v>
      </c>
      <c r="B12" s="62"/>
      <c r="C12" s="62"/>
      <c r="D12" s="616" t="s">
        <v>64</v>
      </c>
      <c r="E12" s="63" t="s">
        <v>29</v>
      </c>
      <c r="F12" s="160">
        <v>10</v>
      </c>
      <c r="G12" s="100">
        <v>100</v>
      </c>
      <c r="H12" s="446">
        <f t="shared" si="0"/>
        <v>1.2</v>
      </c>
      <c r="I12" s="19"/>
      <c r="J12" s="22"/>
      <c r="K12" s="367"/>
      <c r="L12" s="38"/>
      <c r="M12" s="20"/>
      <c r="N12" s="368"/>
      <c r="O12" s="137"/>
    </row>
    <row r="13" spans="1:15" ht="18" customHeight="1">
      <c r="A13" s="89" t="s">
        <v>98</v>
      </c>
      <c r="B13" s="62"/>
      <c r="C13" s="62"/>
      <c r="D13" s="616" t="s">
        <v>64</v>
      </c>
      <c r="E13" s="63" t="s">
        <v>29</v>
      </c>
      <c r="F13" s="160">
        <v>10</v>
      </c>
      <c r="G13" s="100">
        <v>100</v>
      </c>
      <c r="H13" s="446">
        <f t="shared" si="0"/>
        <v>1.2</v>
      </c>
      <c r="I13" s="19"/>
      <c r="J13" s="22"/>
      <c r="K13" s="367"/>
      <c r="L13" s="38"/>
      <c r="M13" s="20"/>
      <c r="N13" s="368"/>
      <c r="O13" s="137"/>
    </row>
    <row r="14" spans="1:15" ht="18" customHeight="1">
      <c r="A14" s="66" t="s">
        <v>99</v>
      </c>
      <c r="B14" s="67"/>
      <c r="C14" s="67"/>
      <c r="D14" s="617" t="s">
        <v>100</v>
      </c>
      <c r="E14" s="63" t="s">
        <v>9</v>
      </c>
      <c r="F14" s="86">
        <v>7</v>
      </c>
      <c r="G14" s="101">
        <v>40</v>
      </c>
      <c r="H14" s="446">
        <f t="shared" si="0"/>
        <v>0.336</v>
      </c>
      <c r="I14" s="19"/>
      <c r="J14" s="22"/>
      <c r="K14" s="367"/>
      <c r="L14" s="38"/>
      <c r="M14" s="20"/>
      <c r="N14" s="368"/>
      <c r="O14" s="137"/>
    </row>
    <row r="15" spans="1:15" ht="18" customHeight="1">
      <c r="A15" s="421" t="s">
        <v>101</v>
      </c>
      <c r="B15" s="85"/>
      <c r="C15" s="102"/>
      <c r="D15" s="616" t="s">
        <v>100</v>
      </c>
      <c r="E15" s="63" t="s">
        <v>9</v>
      </c>
      <c r="F15" s="184">
        <v>6</v>
      </c>
      <c r="G15" s="107">
        <v>43.3</v>
      </c>
      <c r="H15" s="446">
        <f t="shared" si="0"/>
        <v>0.31176</v>
      </c>
      <c r="I15" s="19"/>
      <c r="J15" s="22"/>
      <c r="K15" s="367"/>
      <c r="L15" s="38"/>
      <c r="M15" s="20"/>
      <c r="N15" s="368"/>
      <c r="O15" s="137"/>
    </row>
    <row r="16" spans="1:15" ht="18" customHeight="1">
      <c r="A16" s="119" t="s">
        <v>104</v>
      </c>
      <c r="B16" s="70"/>
      <c r="C16" s="62"/>
      <c r="D16" s="616" t="s">
        <v>105</v>
      </c>
      <c r="E16" s="63" t="s">
        <v>9</v>
      </c>
      <c r="F16" s="184">
        <v>2</v>
      </c>
      <c r="G16" s="105">
        <v>100</v>
      </c>
      <c r="H16" s="446">
        <f t="shared" si="0"/>
        <v>0.24</v>
      </c>
      <c r="I16" s="19"/>
      <c r="J16" s="22"/>
      <c r="K16" s="367"/>
      <c r="L16" s="38"/>
      <c r="M16" s="20"/>
      <c r="N16" s="368"/>
      <c r="O16" s="137"/>
    </row>
    <row r="17" spans="1:15" ht="18" customHeight="1">
      <c r="A17" s="1503" t="s">
        <v>240</v>
      </c>
      <c r="B17" s="1504"/>
      <c r="C17" s="1505"/>
      <c r="D17" s="564" t="s">
        <v>211</v>
      </c>
      <c r="E17" s="63" t="s">
        <v>9</v>
      </c>
      <c r="F17" s="184">
        <v>2</v>
      </c>
      <c r="G17" s="99">
        <v>1020</v>
      </c>
      <c r="H17" s="446">
        <f t="shared" si="0"/>
        <v>2.448</v>
      </c>
      <c r="I17" s="19"/>
      <c r="J17" s="22"/>
      <c r="K17" s="367"/>
      <c r="L17" s="38"/>
      <c r="M17" s="20"/>
      <c r="N17" s="368"/>
      <c r="O17" s="137"/>
    </row>
    <row r="18" spans="1:15" ht="18" customHeight="1">
      <c r="A18" s="1503" t="s">
        <v>241</v>
      </c>
      <c r="B18" s="1504"/>
      <c r="C18" s="1505"/>
      <c r="D18" s="564" t="s">
        <v>213</v>
      </c>
      <c r="E18" s="63" t="s">
        <v>9</v>
      </c>
      <c r="F18" s="184">
        <v>2</v>
      </c>
      <c r="G18" s="99">
        <v>1020</v>
      </c>
      <c r="H18" s="446">
        <f t="shared" si="0"/>
        <v>2.448</v>
      </c>
      <c r="I18" s="19"/>
      <c r="J18" s="22"/>
      <c r="K18" s="367"/>
      <c r="L18" s="38"/>
      <c r="M18" s="20"/>
      <c r="N18" s="368"/>
      <c r="O18" s="137"/>
    </row>
    <row r="19" spans="1:15" ht="37.5" customHeight="1">
      <c r="A19" s="1501" t="s">
        <v>242</v>
      </c>
      <c r="B19" s="1502"/>
      <c r="C19" s="1502"/>
      <c r="D19" s="631" t="s">
        <v>229</v>
      </c>
      <c r="E19" s="63" t="s">
        <v>9</v>
      </c>
      <c r="F19" s="184">
        <v>1</v>
      </c>
      <c r="G19" s="105">
        <v>2000</v>
      </c>
      <c r="H19" s="446">
        <f t="shared" si="0"/>
        <v>2.4</v>
      </c>
      <c r="I19" s="19"/>
      <c r="J19" s="22"/>
      <c r="K19" s="367"/>
      <c r="L19" s="38"/>
      <c r="M19" s="20"/>
      <c r="N19" s="368"/>
      <c r="O19" s="137"/>
    </row>
    <row r="20" spans="1:15" ht="18" customHeight="1" thickBot="1">
      <c r="A20" s="89" t="s">
        <v>243</v>
      </c>
      <c r="B20" s="62"/>
      <c r="C20" s="62"/>
      <c r="D20" s="616" t="s">
        <v>53</v>
      </c>
      <c r="E20" s="63" t="s">
        <v>9</v>
      </c>
      <c r="F20" s="160">
        <v>6</v>
      </c>
      <c r="G20" s="69">
        <v>1000</v>
      </c>
      <c r="H20" s="446">
        <f t="shared" si="0"/>
        <v>7.199999999999999</v>
      </c>
      <c r="I20" s="19"/>
      <c r="J20" s="22"/>
      <c r="K20" s="367"/>
      <c r="L20" s="38"/>
      <c r="M20" s="20"/>
      <c r="N20" s="368"/>
      <c r="O20" s="137"/>
    </row>
    <row r="21" spans="1:15" ht="18" customHeight="1" thickBot="1">
      <c r="A21" s="1496" t="s">
        <v>11</v>
      </c>
      <c r="B21" s="1497"/>
      <c r="C21" s="1497"/>
      <c r="D21" s="609"/>
      <c r="E21" s="63"/>
      <c r="F21" s="160"/>
      <c r="G21" s="539"/>
      <c r="H21" s="122">
        <f>SUM(H9:H20)</f>
        <v>21.33576</v>
      </c>
      <c r="I21" s="294"/>
      <c r="J21" s="297"/>
      <c r="K21" s="559">
        <f>SUM(K8:K20)</f>
        <v>0</v>
      </c>
      <c r="L21" s="296"/>
      <c r="M21" s="297"/>
      <c r="N21" s="72"/>
      <c r="O21" s="298"/>
    </row>
    <row r="22" spans="1:16" ht="18" customHeight="1" thickBot="1">
      <c r="A22" s="299" t="s">
        <v>20</v>
      </c>
      <c r="B22" s="265">
        <v>50.0442</v>
      </c>
      <c r="C22" s="265">
        <f>G22</f>
        <v>60.053039999999996</v>
      </c>
      <c r="D22" s="540"/>
      <c r="E22" s="60"/>
      <c r="F22" s="61"/>
      <c r="G22" s="517">
        <f>B22*1.2</f>
        <v>60.053039999999996</v>
      </c>
      <c r="H22" s="303" t="s">
        <v>33</v>
      </c>
      <c r="I22" s="304"/>
      <c r="J22" s="304"/>
      <c r="K22" s="77"/>
      <c r="L22" s="304"/>
      <c r="M22" s="304"/>
      <c r="N22" s="77"/>
      <c r="O22" s="305"/>
      <c r="P22" s="78"/>
    </row>
    <row r="23" spans="1:15" ht="18" customHeight="1">
      <c r="A23" s="70" t="s">
        <v>221</v>
      </c>
      <c r="B23" s="70"/>
      <c r="C23" s="62"/>
      <c r="D23" s="616" t="s">
        <v>93</v>
      </c>
      <c r="E23" s="86" t="s">
        <v>9</v>
      </c>
      <c r="F23" s="160">
        <v>10</v>
      </c>
      <c r="G23" s="107">
        <v>110.02</v>
      </c>
      <c r="H23" s="366">
        <f>F23*G23/1000*1.2</f>
        <v>1.32024</v>
      </c>
      <c r="I23" s="295"/>
      <c r="J23" s="295"/>
      <c r="K23" s="74"/>
      <c r="L23" s="295"/>
      <c r="M23" s="295"/>
      <c r="N23" s="74"/>
      <c r="O23" s="306"/>
    </row>
    <row r="24" spans="1:15" ht="18" customHeight="1">
      <c r="A24" s="419" t="s">
        <v>104</v>
      </c>
      <c r="B24" s="70"/>
      <c r="C24" s="70"/>
      <c r="D24" s="592" t="s">
        <v>105</v>
      </c>
      <c r="E24" s="86" t="s">
        <v>9</v>
      </c>
      <c r="F24" s="183">
        <v>2</v>
      </c>
      <c r="G24" s="105">
        <v>152</v>
      </c>
      <c r="H24" s="366">
        <f aca="true" t="shared" si="1" ref="H24:H33">F24*G24/1000*1.2</f>
        <v>0.36479999999999996</v>
      </c>
      <c r="I24" s="295"/>
      <c r="J24" s="295"/>
      <c r="K24" s="74"/>
      <c r="L24" s="295"/>
      <c r="M24" s="295"/>
      <c r="N24" s="74"/>
      <c r="O24" s="306"/>
    </row>
    <row r="25" spans="1:15" ht="18" customHeight="1">
      <c r="A25" s="89" t="s">
        <v>51</v>
      </c>
      <c r="B25" s="62"/>
      <c r="C25" s="62"/>
      <c r="D25" s="616" t="s">
        <v>52</v>
      </c>
      <c r="E25" s="86" t="s">
        <v>49</v>
      </c>
      <c r="F25" s="160">
        <v>10</v>
      </c>
      <c r="G25" s="100">
        <v>96</v>
      </c>
      <c r="H25" s="366">
        <f t="shared" si="1"/>
        <v>1.152</v>
      </c>
      <c r="I25" s="295"/>
      <c r="J25" s="295"/>
      <c r="K25" s="74"/>
      <c r="L25" s="295"/>
      <c r="M25" s="295"/>
      <c r="N25" s="74"/>
      <c r="O25" s="306"/>
    </row>
    <row r="26" spans="1:15" ht="18" customHeight="1">
      <c r="A26" s="421" t="s">
        <v>126</v>
      </c>
      <c r="B26" s="85"/>
      <c r="C26" s="102"/>
      <c r="D26" s="616" t="s">
        <v>54</v>
      </c>
      <c r="E26" s="86" t="s">
        <v>9</v>
      </c>
      <c r="F26" s="160">
        <v>10</v>
      </c>
      <c r="G26" s="107">
        <v>178</v>
      </c>
      <c r="H26" s="366">
        <f t="shared" si="1"/>
        <v>2.136</v>
      </c>
      <c r="I26" s="295"/>
      <c r="J26" s="295"/>
      <c r="K26" s="74"/>
      <c r="L26" s="295"/>
      <c r="M26" s="295"/>
      <c r="N26" s="74"/>
      <c r="O26" s="306"/>
    </row>
    <row r="27" spans="1:15" ht="18" customHeight="1">
      <c r="A27" s="89" t="s">
        <v>96</v>
      </c>
      <c r="B27" s="62"/>
      <c r="C27" s="62"/>
      <c r="D27" s="616" t="s">
        <v>64</v>
      </c>
      <c r="E27" s="86" t="s">
        <v>29</v>
      </c>
      <c r="F27" s="185">
        <v>10</v>
      </c>
      <c r="G27" s="100">
        <v>100</v>
      </c>
      <c r="H27" s="366">
        <f t="shared" si="1"/>
        <v>1.2</v>
      </c>
      <c r="I27" s="295"/>
      <c r="J27" s="295"/>
      <c r="K27" s="74"/>
      <c r="L27" s="295"/>
      <c r="M27" s="295"/>
      <c r="N27" s="74"/>
      <c r="O27" s="306"/>
    </row>
    <row r="28" spans="1:15" ht="18" customHeight="1">
      <c r="A28" s="89" t="s">
        <v>97</v>
      </c>
      <c r="B28" s="62"/>
      <c r="C28" s="62"/>
      <c r="D28" s="616" t="s">
        <v>64</v>
      </c>
      <c r="E28" s="86" t="s">
        <v>29</v>
      </c>
      <c r="F28" s="160">
        <v>10</v>
      </c>
      <c r="G28" s="100">
        <v>100</v>
      </c>
      <c r="H28" s="366">
        <f t="shared" si="1"/>
        <v>1.2</v>
      </c>
      <c r="I28" s="295"/>
      <c r="J28" s="295"/>
      <c r="K28" s="74"/>
      <c r="L28" s="295"/>
      <c r="M28" s="295"/>
      <c r="N28" s="74"/>
      <c r="O28" s="306"/>
    </row>
    <row r="29" spans="1:15" ht="18" customHeight="1">
      <c r="A29" s="89" t="s">
        <v>98</v>
      </c>
      <c r="B29" s="62"/>
      <c r="C29" s="62"/>
      <c r="D29" s="616" t="s">
        <v>64</v>
      </c>
      <c r="E29" s="86" t="s">
        <v>29</v>
      </c>
      <c r="F29" s="160">
        <v>10</v>
      </c>
      <c r="G29" s="100">
        <v>100</v>
      </c>
      <c r="H29" s="366">
        <f t="shared" si="1"/>
        <v>1.2</v>
      </c>
      <c r="I29" s="295"/>
      <c r="J29" s="295"/>
      <c r="K29" s="74"/>
      <c r="L29" s="295"/>
      <c r="M29" s="295"/>
      <c r="N29" s="74"/>
      <c r="O29" s="306"/>
    </row>
    <row r="30" spans="1:15" ht="18" customHeight="1">
      <c r="A30" s="89" t="s">
        <v>95</v>
      </c>
      <c r="B30" s="62"/>
      <c r="C30" s="62"/>
      <c r="D30" s="616" t="s">
        <v>64</v>
      </c>
      <c r="E30" s="86" t="s">
        <v>29</v>
      </c>
      <c r="F30" s="160">
        <v>10</v>
      </c>
      <c r="G30" s="100">
        <v>100</v>
      </c>
      <c r="H30" s="366">
        <f t="shared" si="1"/>
        <v>1.2</v>
      </c>
      <c r="I30" s="295"/>
      <c r="J30" s="295"/>
      <c r="K30" s="74"/>
      <c r="L30" s="295"/>
      <c r="M30" s="295"/>
      <c r="N30" s="74"/>
      <c r="O30" s="306"/>
    </row>
    <row r="31" spans="1:15" ht="18" customHeight="1">
      <c r="A31" s="66" t="s">
        <v>99</v>
      </c>
      <c r="B31" s="67"/>
      <c r="C31" s="67"/>
      <c r="D31" s="617" t="s">
        <v>100</v>
      </c>
      <c r="E31" s="86" t="s">
        <v>9</v>
      </c>
      <c r="F31" s="184">
        <v>10</v>
      </c>
      <c r="G31" s="101">
        <v>40</v>
      </c>
      <c r="H31" s="366">
        <f t="shared" si="1"/>
        <v>0.48</v>
      </c>
      <c r="I31" s="295"/>
      <c r="J31" s="295"/>
      <c r="K31" s="74"/>
      <c r="L31" s="295"/>
      <c r="M31" s="295"/>
      <c r="N31" s="74"/>
      <c r="O31" s="306"/>
    </row>
    <row r="32" spans="1:15" ht="18" customHeight="1">
      <c r="A32" s="729" t="s">
        <v>237</v>
      </c>
      <c r="B32" s="730"/>
      <c r="C32" s="730"/>
      <c r="D32" s="617"/>
      <c r="E32" s="86" t="s">
        <v>247</v>
      </c>
      <c r="F32" s="184">
        <v>200</v>
      </c>
      <c r="G32" s="101">
        <v>200</v>
      </c>
      <c r="H32" s="366">
        <f t="shared" si="1"/>
        <v>48</v>
      </c>
      <c r="I32" s="295"/>
      <c r="J32" s="295"/>
      <c r="K32" s="74"/>
      <c r="L32" s="295"/>
      <c r="M32" s="295"/>
      <c r="N32" s="74"/>
      <c r="O32" s="306"/>
    </row>
    <row r="33" spans="1:15" ht="18" customHeight="1">
      <c r="A33" s="197" t="s">
        <v>102</v>
      </c>
      <c r="B33" s="196"/>
      <c r="C33" s="196"/>
      <c r="D33" s="616" t="s">
        <v>103</v>
      </c>
      <c r="E33" s="86" t="s">
        <v>9</v>
      </c>
      <c r="F33" s="86">
        <v>4</v>
      </c>
      <c r="G33" s="107">
        <v>250</v>
      </c>
      <c r="H33" s="366">
        <f t="shared" si="1"/>
        <v>1.2</v>
      </c>
      <c r="I33" s="295"/>
      <c r="J33" s="295"/>
      <c r="K33" s="74"/>
      <c r="L33" s="295"/>
      <c r="M33" s="295"/>
      <c r="N33" s="74"/>
      <c r="O33" s="306"/>
    </row>
    <row r="34" spans="1:15" ht="18" customHeight="1">
      <c r="A34" s="1487" t="s">
        <v>249</v>
      </c>
      <c r="B34" s="1488"/>
      <c r="C34" s="1489"/>
      <c r="D34" s="736"/>
      <c r="E34" s="129" t="s">
        <v>248</v>
      </c>
      <c r="F34" s="174">
        <v>2</v>
      </c>
      <c r="G34" s="63">
        <v>100</v>
      </c>
      <c r="H34" s="366">
        <f>F34*G34/1000*1.2</f>
        <v>0.24</v>
      </c>
      <c r="I34" s="295"/>
      <c r="J34" s="295"/>
      <c r="K34" s="74"/>
      <c r="L34" s="295"/>
      <c r="M34" s="295"/>
      <c r="N34" s="74"/>
      <c r="O34" s="306"/>
    </row>
    <row r="35" spans="1:15" ht="18" customHeight="1">
      <c r="A35" s="1487" t="s">
        <v>250</v>
      </c>
      <c r="B35" s="1488"/>
      <c r="C35" s="1489"/>
      <c r="D35" s="592"/>
      <c r="E35" s="129" t="s">
        <v>248</v>
      </c>
      <c r="F35" s="174">
        <v>2</v>
      </c>
      <c r="G35" s="63">
        <v>100</v>
      </c>
      <c r="H35" s="366">
        <f>F35*G35/1000*1.2</f>
        <v>0.24</v>
      </c>
      <c r="I35" s="295"/>
      <c r="J35" s="295"/>
      <c r="K35" s="74"/>
      <c r="L35" s="295"/>
      <c r="M35" s="295"/>
      <c r="N35" s="74"/>
      <c r="O35" s="306"/>
    </row>
    <row r="36" spans="1:15" ht="18" customHeight="1">
      <c r="A36" s="1487" t="s">
        <v>251</v>
      </c>
      <c r="B36" s="1488"/>
      <c r="C36" s="1488"/>
      <c r="D36" s="592"/>
      <c r="E36" s="129" t="s">
        <v>248</v>
      </c>
      <c r="F36" s="174">
        <v>1</v>
      </c>
      <c r="G36" s="63">
        <v>100</v>
      </c>
      <c r="H36" s="366">
        <f>F36*G36/1000*1.2</f>
        <v>0.12</v>
      </c>
      <c r="I36" s="295"/>
      <c r="J36" s="295"/>
      <c r="K36" s="74"/>
      <c r="L36" s="295"/>
      <c r="M36" s="295"/>
      <c r="N36" s="74"/>
      <c r="O36" s="306"/>
    </row>
    <row r="37" spans="1:15" ht="18" customHeight="1" thickBot="1">
      <c r="A37" s="1498" t="s">
        <v>11</v>
      </c>
      <c r="B37" s="1499"/>
      <c r="C37" s="1500"/>
      <c r="D37" s="620"/>
      <c r="E37" s="594"/>
      <c r="F37" s="174"/>
      <c r="G37" s="293"/>
      <c r="H37" s="122">
        <f>SUM(H23:H36)</f>
        <v>60.05304</v>
      </c>
      <c r="I37" s="295"/>
      <c r="J37" s="295"/>
      <c r="K37" s="74"/>
      <c r="L37" s="295"/>
      <c r="M37" s="295"/>
      <c r="N37" s="74"/>
      <c r="O37" s="306"/>
    </row>
    <row r="38" spans="1:16" ht="18" customHeight="1" thickBot="1">
      <c r="A38" s="25" t="s">
        <v>12</v>
      </c>
      <c r="B38" s="26">
        <f>B42+B47</f>
        <v>82.889</v>
      </c>
      <c r="C38" s="26">
        <f>C42+C47</f>
        <v>99.46679999999999</v>
      </c>
      <c r="D38" s="27">
        <f>K57</f>
        <v>0</v>
      </c>
      <c r="E38" s="1370">
        <f>N57</f>
        <v>0</v>
      </c>
      <c r="F38" s="1371"/>
      <c r="G38" s="517"/>
      <c r="H38" s="450"/>
      <c r="I38" s="519"/>
      <c r="J38" s="519"/>
      <c r="K38" s="519"/>
      <c r="L38" s="519"/>
      <c r="M38" s="519"/>
      <c r="N38" s="308"/>
      <c r="O38" s="309"/>
      <c r="P38" s="53"/>
    </row>
    <row r="39" spans="1:15" s="4" customFormat="1" ht="18.75" customHeight="1" thickBot="1">
      <c r="A39" s="1374" t="s">
        <v>17</v>
      </c>
      <c r="B39" s="1375"/>
      <c r="C39" s="1376"/>
      <c r="D39" s="1362" t="s">
        <v>2</v>
      </c>
      <c r="E39" s="1362" t="s">
        <v>3</v>
      </c>
      <c r="F39" s="1359" t="s">
        <v>18</v>
      </c>
      <c r="G39" s="1352"/>
      <c r="H39" s="1353"/>
      <c r="I39" s="1356" t="s">
        <v>4</v>
      </c>
      <c r="J39" s="1352"/>
      <c r="K39" s="1353"/>
      <c r="L39" s="1356" t="s">
        <v>5</v>
      </c>
      <c r="M39" s="1352"/>
      <c r="N39" s="1352"/>
      <c r="O39" s="39" t="s">
        <v>34</v>
      </c>
    </row>
    <row r="40" spans="1:17" ht="54" customHeight="1" thickBot="1">
      <c r="A40" s="1377"/>
      <c r="B40" s="1378"/>
      <c r="C40" s="1379"/>
      <c r="D40" s="1363"/>
      <c r="E40" s="1363"/>
      <c r="F40" s="28" t="s">
        <v>35</v>
      </c>
      <c r="G40" s="667" t="s">
        <v>6</v>
      </c>
      <c r="H40" s="666" t="s">
        <v>7</v>
      </c>
      <c r="I40" s="29" t="s">
        <v>8</v>
      </c>
      <c r="J40" s="668" t="s">
        <v>6</v>
      </c>
      <c r="K40" s="669" t="s">
        <v>7</v>
      </c>
      <c r="L40" s="29" t="s">
        <v>8</v>
      </c>
      <c r="M40" s="670" t="s">
        <v>6</v>
      </c>
      <c r="N40" s="669" t="s">
        <v>7</v>
      </c>
      <c r="O40" s="671"/>
      <c r="P40" s="4"/>
      <c r="Q40" s="4"/>
    </row>
    <row r="41" spans="1:17" ht="17.25" customHeight="1" outlineLevel="1" thickBot="1">
      <c r="A41" s="1459">
        <v>1</v>
      </c>
      <c r="B41" s="1460"/>
      <c r="C41" s="1461"/>
      <c r="D41" s="311">
        <v>2</v>
      </c>
      <c r="E41" s="311">
        <v>3</v>
      </c>
      <c r="F41" s="311">
        <v>4</v>
      </c>
      <c r="G41" s="311">
        <v>5</v>
      </c>
      <c r="H41" s="311">
        <v>6</v>
      </c>
      <c r="I41" s="311">
        <v>7</v>
      </c>
      <c r="J41" s="311">
        <v>8</v>
      </c>
      <c r="K41" s="311">
        <v>9</v>
      </c>
      <c r="L41" s="311">
        <v>10</v>
      </c>
      <c r="M41" s="311">
        <v>11</v>
      </c>
      <c r="N41" s="310">
        <v>12</v>
      </c>
      <c r="O41" s="40">
        <v>13</v>
      </c>
      <c r="P41" s="4"/>
      <c r="Q41" s="4"/>
    </row>
    <row r="42" spans="1:17" ht="17.25" customHeight="1" outlineLevel="1" thickBot="1">
      <c r="A42" s="312" t="s">
        <v>19</v>
      </c>
      <c r="B42" s="177">
        <v>11.526</v>
      </c>
      <c r="C42" s="177">
        <f>G42</f>
        <v>13.831199999999999</v>
      </c>
      <c r="D42" s="176"/>
      <c r="E42" s="80"/>
      <c r="F42" s="79"/>
      <c r="G42" s="517">
        <f>B42*1.2</f>
        <v>13.831199999999999</v>
      </c>
      <c r="H42" s="292" t="s">
        <v>33</v>
      </c>
      <c r="I42" s="358"/>
      <c r="J42" s="358"/>
      <c r="K42" s="358"/>
      <c r="L42" s="358"/>
      <c r="M42" s="358"/>
      <c r="N42" s="358"/>
      <c r="O42" s="315"/>
      <c r="P42" s="4"/>
      <c r="Q42" s="4"/>
    </row>
    <row r="43" spans="1:17" ht="17.25" customHeight="1" outlineLevel="1">
      <c r="A43" s="115" t="s">
        <v>28</v>
      </c>
      <c r="B43" s="116"/>
      <c r="C43" s="116"/>
      <c r="D43" s="596" t="s">
        <v>13</v>
      </c>
      <c r="E43" s="372" t="s">
        <v>16</v>
      </c>
      <c r="F43" s="574">
        <v>300</v>
      </c>
      <c r="G43" s="570">
        <v>38.42</v>
      </c>
      <c r="H43" s="7">
        <f>PRODUCT(F43:G43)*1.2/1000</f>
        <v>13.831199999999999</v>
      </c>
      <c r="I43" s="316"/>
      <c r="J43" s="316"/>
      <c r="K43" s="316"/>
      <c r="L43" s="316"/>
      <c r="M43" s="316"/>
      <c r="N43" s="316"/>
      <c r="O43" s="317"/>
      <c r="P43" s="4"/>
      <c r="Q43" s="4"/>
    </row>
    <row r="44" spans="1:17" ht="17.25" customHeight="1" outlineLevel="1">
      <c r="A44" s="1473"/>
      <c r="B44" s="1472"/>
      <c r="C44" s="1472"/>
      <c r="D44" s="596"/>
      <c r="E44" s="372"/>
      <c r="F44" s="181"/>
      <c r="G44" s="134"/>
      <c r="H44" s="7"/>
      <c r="I44" s="316"/>
      <c r="J44" s="316"/>
      <c r="K44" s="316"/>
      <c r="L44" s="316"/>
      <c r="M44" s="316"/>
      <c r="N44" s="316"/>
      <c r="O44" s="317"/>
      <c r="P44" s="4"/>
      <c r="Q44" s="4"/>
    </row>
    <row r="45" spans="1:17" ht="17.25" customHeight="1" outlineLevel="1">
      <c r="A45" s="383"/>
      <c r="B45" s="5"/>
      <c r="C45" s="677"/>
      <c r="D45" s="596"/>
      <c r="E45" s="372"/>
      <c r="F45" s="200"/>
      <c r="G45" s="2"/>
      <c r="H45" s="7">
        <f>PRODUCT(F45:G45)*1.18/1000</f>
        <v>0</v>
      </c>
      <c r="I45" s="316"/>
      <c r="J45" s="316"/>
      <c r="K45" s="316"/>
      <c r="L45" s="316"/>
      <c r="M45" s="316"/>
      <c r="N45" s="316"/>
      <c r="O45" s="317"/>
      <c r="P45" s="4"/>
      <c r="Q45" s="4"/>
    </row>
    <row r="46" spans="1:17" ht="27" customHeight="1" outlineLevel="1" thickBot="1">
      <c r="A46" s="689"/>
      <c r="B46" s="690" t="s">
        <v>11</v>
      </c>
      <c r="C46" s="688"/>
      <c r="D46" s="597"/>
      <c r="E46" s="182"/>
      <c r="F46" s="182"/>
      <c r="G46" s="9"/>
      <c r="H46" s="114">
        <f>SUM(H43:H45)</f>
        <v>13.831199999999999</v>
      </c>
      <c r="I46" s="316"/>
      <c r="J46" s="316"/>
      <c r="K46" s="316"/>
      <c r="L46" s="316"/>
      <c r="M46" s="316"/>
      <c r="N46" s="316"/>
      <c r="O46" s="317"/>
      <c r="P46" s="4"/>
      <c r="Q46" s="4"/>
    </row>
    <row r="47" spans="1:17" ht="17.25" customHeight="1" outlineLevel="1" thickBot="1">
      <c r="A47" s="299" t="s">
        <v>20</v>
      </c>
      <c r="B47" s="265">
        <v>71.363</v>
      </c>
      <c r="C47" s="265">
        <f>G47</f>
        <v>85.6356</v>
      </c>
      <c r="D47" s="300"/>
      <c r="E47" s="60"/>
      <c r="F47" s="61"/>
      <c r="G47" s="346">
        <f>B47*1.2</f>
        <v>85.6356</v>
      </c>
      <c r="H47" s="303" t="s">
        <v>33</v>
      </c>
      <c r="I47" s="304"/>
      <c r="J47" s="304"/>
      <c r="K47" s="77"/>
      <c r="L47" s="304"/>
      <c r="M47" s="304"/>
      <c r="N47" s="77"/>
      <c r="O47" s="305"/>
      <c r="P47" s="4"/>
      <c r="Q47" s="4"/>
    </row>
    <row r="48" spans="1:17" ht="17.25" customHeight="1" outlineLevel="1">
      <c r="A48" s="1439" t="s">
        <v>28</v>
      </c>
      <c r="B48" s="1440"/>
      <c r="C48" s="1440"/>
      <c r="D48" s="596" t="s">
        <v>13</v>
      </c>
      <c r="E48" s="372" t="s">
        <v>16</v>
      </c>
      <c r="F48" s="372">
        <v>940</v>
      </c>
      <c r="G48" s="570">
        <v>38.42</v>
      </c>
      <c r="H48" s="1">
        <f>PRODUCT(F48:G48)*1.2/1000</f>
        <v>43.33776</v>
      </c>
      <c r="I48" s="316"/>
      <c r="J48" s="316"/>
      <c r="K48" s="316"/>
      <c r="L48" s="316"/>
      <c r="M48" s="316"/>
      <c r="N48" s="316"/>
      <c r="O48" s="317"/>
      <c r="P48" s="4"/>
      <c r="Q48" s="4"/>
    </row>
    <row r="49" spans="1:17" ht="17.25" customHeight="1" outlineLevel="1">
      <c r="A49" s="1423" t="s">
        <v>131</v>
      </c>
      <c r="B49" s="1383"/>
      <c r="C49" s="1383"/>
      <c r="D49" s="596" t="s">
        <v>21</v>
      </c>
      <c r="E49" s="372" t="s">
        <v>16</v>
      </c>
      <c r="F49" s="370">
        <v>850</v>
      </c>
      <c r="G49" s="371">
        <v>34.75</v>
      </c>
      <c r="H49" s="1">
        <f aca="true" t="shared" si="2" ref="H49:H56">PRODUCT(F49:G49)*1.2/1000</f>
        <v>35.445</v>
      </c>
      <c r="I49" s="316"/>
      <c r="J49" s="316"/>
      <c r="K49" s="316"/>
      <c r="L49" s="316"/>
      <c r="M49" s="316"/>
      <c r="N49" s="316"/>
      <c r="O49" s="317"/>
      <c r="P49" s="4"/>
      <c r="Q49" s="4"/>
    </row>
    <row r="50" spans="1:17" ht="17.25" customHeight="1" outlineLevel="1">
      <c r="A50" s="1423" t="s">
        <v>69</v>
      </c>
      <c r="B50" s="1383"/>
      <c r="C50" s="1383"/>
      <c r="D50" s="596" t="s">
        <v>72</v>
      </c>
      <c r="E50" s="372" t="s">
        <v>16</v>
      </c>
      <c r="F50" s="372">
        <v>16</v>
      </c>
      <c r="G50" s="371">
        <v>252.08</v>
      </c>
      <c r="H50" s="1">
        <f t="shared" si="2"/>
        <v>4.839936</v>
      </c>
      <c r="I50" s="316"/>
      <c r="J50" s="316"/>
      <c r="K50" s="316"/>
      <c r="L50" s="316"/>
      <c r="M50" s="316"/>
      <c r="N50" s="316"/>
      <c r="O50" s="317"/>
      <c r="P50" s="4"/>
      <c r="Q50" s="4"/>
    </row>
    <row r="51" spans="1:17" ht="17.25" customHeight="1" outlineLevel="1">
      <c r="A51" s="1368" t="s">
        <v>70</v>
      </c>
      <c r="B51" s="1369"/>
      <c r="C51" s="1369"/>
      <c r="D51" s="596" t="s">
        <v>71</v>
      </c>
      <c r="E51" s="372" t="s">
        <v>29</v>
      </c>
      <c r="F51" s="370">
        <v>13.089</v>
      </c>
      <c r="G51" s="371">
        <v>128.21</v>
      </c>
      <c r="H51" s="1">
        <f t="shared" si="2"/>
        <v>2.0137688280000003</v>
      </c>
      <c r="I51" s="316"/>
      <c r="J51" s="316"/>
      <c r="K51" s="316"/>
      <c r="L51" s="316"/>
      <c r="M51" s="316"/>
      <c r="N51" s="316"/>
      <c r="O51" s="317"/>
      <c r="P51" s="4"/>
      <c r="Q51" s="4"/>
    </row>
    <row r="52" spans="1:17" ht="17.25" customHeight="1" outlineLevel="1">
      <c r="A52" s="1369" t="s">
        <v>73</v>
      </c>
      <c r="B52" s="1369"/>
      <c r="C52" s="1369"/>
      <c r="D52" s="596" t="s">
        <v>74</v>
      </c>
      <c r="E52" s="372" t="s">
        <v>29</v>
      </c>
      <c r="F52" s="372">
        <v>0</v>
      </c>
      <c r="G52" s="371">
        <v>50</v>
      </c>
      <c r="H52" s="1">
        <f t="shared" si="2"/>
        <v>0</v>
      </c>
      <c r="I52" s="316"/>
      <c r="J52" s="316"/>
      <c r="K52" s="316"/>
      <c r="L52" s="316"/>
      <c r="M52" s="316"/>
      <c r="N52" s="316"/>
      <c r="O52" s="317"/>
      <c r="P52" s="4"/>
      <c r="Q52" s="4"/>
    </row>
    <row r="53" spans="1:17" ht="17.25" customHeight="1" outlineLevel="1">
      <c r="A53" s="1423" t="s">
        <v>22</v>
      </c>
      <c r="B53" s="1383"/>
      <c r="C53" s="1383"/>
      <c r="D53" s="596" t="s">
        <v>23</v>
      </c>
      <c r="E53" s="372" t="s">
        <v>10</v>
      </c>
      <c r="F53" s="372">
        <v>0</v>
      </c>
      <c r="G53" s="371">
        <v>69907.41</v>
      </c>
      <c r="H53" s="1">
        <f t="shared" si="2"/>
        <v>0</v>
      </c>
      <c r="I53" s="316"/>
      <c r="J53" s="316"/>
      <c r="K53" s="316"/>
      <c r="L53" s="316"/>
      <c r="M53" s="316"/>
      <c r="N53" s="316"/>
      <c r="O53" s="317"/>
      <c r="P53" s="4"/>
      <c r="Q53" s="4"/>
    </row>
    <row r="54" spans="1:17" ht="17.25" customHeight="1" outlineLevel="1">
      <c r="A54" s="1423" t="s">
        <v>24</v>
      </c>
      <c r="B54" s="1383"/>
      <c r="C54" s="1383"/>
      <c r="D54" s="596" t="s">
        <v>25</v>
      </c>
      <c r="E54" s="372" t="s">
        <v>10</v>
      </c>
      <c r="F54" s="372">
        <v>0</v>
      </c>
      <c r="G54" s="371">
        <v>61574.07</v>
      </c>
      <c r="H54" s="1">
        <f t="shared" si="2"/>
        <v>0</v>
      </c>
      <c r="I54" s="316"/>
      <c r="J54" s="316"/>
      <c r="K54" s="316"/>
      <c r="L54" s="316"/>
      <c r="M54" s="316"/>
      <c r="N54" s="316"/>
      <c r="O54" s="317"/>
      <c r="P54" s="4"/>
      <c r="Q54" s="4"/>
    </row>
    <row r="55" spans="1:17" ht="17.25" customHeight="1" outlineLevel="1">
      <c r="A55" s="1423" t="s">
        <v>26</v>
      </c>
      <c r="B55" s="1383"/>
      <c r="C55" s="1383"/>
      <c r="D55" s="596" t="s">
        <v>27</v>
      </c>
      <c r="E55" s="372" t="s">
        <v>10</v>
      </c>
      <c r="F55" s="372">
        <v>0</v>
      </c>
      <c r="G55" s="371">
        <v>64814.81</v>
      </c>
      <c r="H55" s="1">
        <f t="shared" si="2"/>
        <v>0</v>
      </c>
      <c r="I55" s="316"/>
      <c r="J55" s="316"/>
      <c r="K55" s="316"/>
      <c r="L55" s="316"/>
      <c r="M55" s="316"/>
      <c r="N55" s="316"/>
      <c r="O55" s="317"/>
      <c r="P55" s="4"/>
      <c r="Q55" s="4"/>
    </row>
    <row r="56" spans="1:17" ht="17.25" customHeight="1" outlineLevel="1">
      <c r="A56" s="1525" t="s">
        <v>148</v>
      </c>
      <c r="B56" s="1525"/>
      <c r="C56" s="1525"/>
      <c r="D56" s="596"/>
      <c r="E56" s="372" t="s">
        <v>16</v>
      </c>
      <c r="F56" s="372">
        <v>0</v>
      </c>
      <c r="G56" s="371">
        <v>400</v>
      </c>
      <c r="H56" s="1">
        <f t="shared" si="2"/>
        <v>0</v>
      </c>
      <c r="I56" s="316"/>
      <c r="J56" s="316"/>
      <c r="K56" s="316"/>
      <c r="L56" s="316"/>
      <c r="M56" s="316"/>
      <c r="N56" s="316"/>
      <c r="O56" s="317"/>
      <c r="P56" s="4"/>
      <c r="Q56" s="4"/>
    </row>
    <row r="57" spans="1:17" ht="29.25" customHeight="1" outlineLevel="1" collapsed="1" thickBot="1">
      <c r="A57" s="1506" t="s">
        <v>11</v>
      </c>
      <c r="B57" s="1507"/>
      <c r="C57" s="1508"/>
      <c r="D57" s="598"/>
      <c r="E57" s="545"/>
      <c r="F57" s="321"/>
      <c r="G57" s="373"/>
      <c r="H57" s="127">
        <f>SUM(H48:H56)</f>
        <v>85.63646482799999</v>
      </c>
      <c r="I57" s="322"/>
      <c r="J57" s="322"/>
      <c r="K57" s="374"/>
      <c r="L57" s="322"/>
      <c r="M57" s="322"/>
      <c r="N57" s="374"/>
      <c r="O57" s="323"/>
      <c r="P57" s="4"/>
      <c r="Q57" s="4"/>
    </row>
    <row r="58" spans="1:17" ht="32.25" outlineLevel="1" thickBot="1">
      <c r="A58" s="32" t="s">
        <v>14</v>
      </c>
      <c r="B58" s="83">
        <f>B62+B66</f>
        <v>1.46774</v>
      </c>
      <c r="C58" s="83">
        <f>C62+C66</f>
        <v>1.761288</v>
      </c>
      <c r="D58" s="33">
        <f>K69</f>
        <v>0</v>
      </c>
      <c r="E58" s="1357">
        <f>N69</f>
        <v>0</v>
      </c>
      <c r="F58" s="1358"/>
      <c r="G58" s="524"/>
      <c r="H58" s="525"/>
      <c r="I58" s="519"/>
      <c r="J58" s="519"/>
      <c r="K58" s="519"/>
      <c r="L58" s="519"/>
      <c r="M58" s="519"/>
      <c r="N58" s="519"/>
      <c r="O58" s="471"/>
      <c r="P58" s="4"/>
      <c r="Q58" s="4"/>
    </row>
    <row r="59" spans="1:17" ht="16.5" thickBot="1">
      <c r="A59" s="1465" t="s">
        <v>17</v>
      </c>
      <c r="B59" s="1466"/>
      <c r="C59" s="1467"/>
      <c r="D59" s="1366" t="s">
        <v>2</v>
      </c>
      <c r="E59" s="1366" t="s">
        <v>3</v>
      </c>
      <c r="F59" s="1380" t="s">
        <v>18</v>
      </c>
      <c r="G59" s="1381"/>
      <c r="H59" s="1382"/>
      <c r="I59" s="1386" t="s">
        <v>4</v>
      </c>
      <c r="J59" s="1387"/>
      <c r="K59" s="1388"/>
      <c r="L59" s="1386" t="s">
        <v>5</v>
      </c>
      <c r="M59" s="1387"/>
      <c r="N59" s="1387"/>
      <c r="O59" s="327" t="s">
        <v>34</v>
      </c>
      <c r="P59" s="4"/>
      <c r="Q59" s="4"/>
    </row>
    <row r="60" spans="1:17" ht="48.75" customHeight="1" thickBot="1">
      <c r="A60" s="1468"/>
      <c r="B60" s="1469"/>
      <c r="C60" s="1470"/>
      <c r="D60" s="1367"/>
      <c r="E60" s="1367"/>
      <c r="F60" s="252" t="s">
        <v>35</v>
      </c>
      <c r="G60" s="579" t="s">
        <v>6</v>
      </c>
      <c r="H60" s="700" t="s">
        <v>7</v>
      </c>
      <c r="I60" s="329" t="s">
        <v>8</v>
      </c>
      <c r="J60" s="576" t="s">
        <v>6</v>
      </c>
      <c r="K60" s="701" t="s">
        <v>7</v>
      </c>
      <c r="L60" s="329" t="s">
        <v>8</v>
      </c>
      <c r="M60" s="576" t="s">
        <v>6</v>
      </c>
      <c r="N60" s="701" t="s">
        <v>7</v>
      </c>
      <c r="O60" s="698"/>
      <c r="P60" s="4"/>
      <c r="Q60" s="4"/>
    </row>
    <row r="61" spans="1:17" ht="17.25" customHeight="1" outlineLevel="1" thickBot="1">
      <c r="A61" s="1465">
        <v>1</v>
      </c>
      <c r="B61" s="1466"/>
      <c r="C61" s="1467"/>
      <c r="D61" s="474">
        <v>2</v>
      </c>
      <c r="E61" s="473">
        <v>3</v>
      </c>
      <c r="F61" s="474">
        <v>4</v>
      </c>
      <c r="G61" s="473">
        <v>5</v>
      </c>
      <c r="H61" s="473">
        <v>6</v>
      </c>
      <c r="I61" s="473">
        <v>7</v>
      </c>
      <c r="J61" s="473">
        <v>8</v>
      </c>
      <c r="K61" s="473">
        <v>9</v>
      </c>
      <c r="L61" s="473">
        <v>10</v>
      </c>
      <c r="M61" s="473">
        <v>11</v>
      </c>
      <c r="N61" s="473">
        <v>12</v>
      </c>
      <c r="O61" s="475">
        <v>13</v>
      </c>
      <c r="P61" s="4"/>
      <c r="Q61" s="4"/>
    </row>
    <row r="62" spans="1:17" ht="17.25" customHeight="1" outlineLevel="1" collapsed="1" thickBot="1">
      <c r="A62" s="312" t="s">
        <v>19</v>
      </c>
      <c r="B62" s="177">
        <v>1.04441</v>
      </c>
      <c r="C62" s="177">
        <f>G62</f>
        <v>1.253292</v>
      </c>
      <c r="D62" s="176"/>
      <c r="E62" s="80"/>
      <c r="F62" s="79"/>
      <c r="G62" s="524">
        <f>B62*1.2</f>
        <v>1.253292</v>
      </c>
      <c r="H62" s="525" t="s">
        <v>33</v>
      </c>
      <c r="I62" s="335"/>
      <c r="J62" s="472"/>
      <c r="K62" s="472"/>
      <c r="L62" s="335"/>
      <c r="M62" s="335"/>
      <c r="N62" s="335"/>
      <c r="O62" s="315"/>
      <c r="P62" s="4"/>
      <c r="Q62" s="4"/>
    </row>
    <row r="63" spans="1:17" ht="17.25" customHeight="1" outlineLevel="1">
      <c r="A63" s="561" t="s">
        <v>129</v>
      </c>
      <c r="B63" s="562"/>
      <c r="C63" s="562"/>
      <c r="D63" s="600"/>
      <c r="E63" s="602" t="s">
        <v>9</v>
      </c>
      <c r="F63" s="258">
        <v>14</v>
      </c>
      <c r="G63" s="261">
        <v>30.9</v>
      </c>
      <c r="H63" s="263">
        <f>F63*G63/1000*1.2</f>
        <v>0.5191199999999999</v>
      </c>
      <c r="I63" s="337"/>
      <c r="J63" s="337"/>
      <c r="K63" s="337"/>
      <c r="L63" s="337"/>
      <c r="M63" s="337"/>
      <c r="N63" s="337"/>
      <c r="O63" s="338"/>
      <c r="P63" s="4"/>
      <c r="Q63" s="4"/>
    </row>
    <row r="64" spans="1:17" ht="17.25" customHeight="1" outlineLevel="1">
      <c r="A64" s="141" t="s">
        <v>56</v>
      </c>
      <c r="B64" s="142"/>
      <c r="C64" s="142"/>
      <c r="D64" s="604" t="s">
        <v>36</v>
      </c>
      <c r="E64" s="204" t="s">
        <v>29</v>
      </c>
      <c r="F64" s="204">
        <v>5.4</v>
      </c>
      <c r="G64" s="262">
        <v>113.3</v>
      </c>
      <c r="H64" s="263">
        <f>F64*G64/1000*1.2</f>
        <v>0.7341840000000001</v>
      </c>
      <c r="I64" s="339"/>
      <c r="J64" s="339"/>
      <c r="K64" s="263"/>
      <c r="L64" s="339"/>
      <c r="M64" s="339"/>
      <c r="N64" s="263"/>
      <c r="O64" s="338"/>
      <c r="P64" s="4"/>
      <c r="Q64" s="4"/>
    </row>
    <row r="65" spans="1:17" ht="17.25" customHeight="1" outlineLevel="1" thickBot="1">
      <c r="A65" s="499"/>
      <c r="B65" s="341" t="s">
        <v>11</v>
      </c>
      <c r="C65" s="500"/>
      <c r="D65" s="605"/>
      <c r="E65" s="343"/>
      <c r="F65" s="343"/>
      <c r="G65" s="344"/>
      <c r="H65" s="117">
        <f>SUM(H63:H64)</f>
        <v>1.253304</v>
      </c>
      <c r="I65" s="345"/>
      <c r="J65" s="345"/>
      <c r="K65" s="82"/>
      <c r="L65" s="345"/>
      <c r="M65" s="345"/>
      <c r="N65" s="82"/>
      <c r="O65" s="338"/>
      <c r="P65" s="4"/>
      <c r="Q65" s="4"/>
    </row>
    <row r="66" spans="1:17" ht="17.25" customHeight="1" outlineLevel="1" thickBot="1">
      <c r="A66" s="299" t="s">
        <v>20</v>
      </c>
      <c r="B66" s="265">
        <v>0.42333</v>
      </c>
      <c r="C66" s="265">
        <f>G66</f>
        <v>0.507996</v>
      </c>
      <c r="D66" s="300"/>
      <c r="E66" s="60"/>
      <c r="F66" s="61"/>
      <c r="G66" s="319">
        <f>B66*1.2</f>
        <v>0.507996</v>
      </c>
      <c r="H66" s="320" t="s">
        <v>33</v>
      </c>
      <c r="I66" s="304"/>
      <c r="J66" s="304"/>
      <c r="K66" s="77"/>
      <c r="L66" s="304"/>
      <c r="M66" s="304"/>
      <c r="N66" s="77"/>
      <c r="O66" s="305"/>
      <c r="P66" s="4"/>
      <c r="Q66" s="4"/>
    </row>
    <row r="67" spans="1:17" ht="17.25" customHeight="1" outlineLevel="1">
      <c r="A67" s="1495" t="s">
        <v>129</v>
      </c>
      <c r="B67" s="1390"/>
      <c r="C67" s="1390"/>
      <c r="D67" s="600"/>
      <c r="E67" s="602" t="s">
        <v>9</v>
      </c>
      <c r="F67" s="258">
        <v>6</v>
      </c>
      <c r="G67" s="261">
        <v>30.9</v>
      </c>
      <c r="H67" s="263">
        <f>F67*G67/1000*1.2</f>
        <v>0.22247999999999998</v>
      </c>
      <c r="I67" s="337"/>
      <c r="J67" s="337"/>
      <c r="K67" s="337"/>
      <c r="L67" s="337"/>
      <c r="M67" s="337"/>
      <c r="N67" s="337"/>
      <c r="O67" s="338"/>
      <c r="P67" s="4"/>
      <c r="Q67" s="4"/>
    </row>
    <row r="68" spans="1:17" ht="15.75" outlineLevel="1">
      <c r="A68" s="1509" t="s">
        <v>56</v>
      </c>
      <c r="B68" s="1510"/>
      <c r="C68" s="1510"/>
      <c r="D68" s="604" t="s">
        <v>36</v>
      </c>
      <c r="E68" s="204" t="s">
        <v>29</v>
      </c>
      <c r="F68" s="204">
        <v>2.1</v>
      </c>
      <c r="G68" s="262">
        <v>113.3</v>
      </c>
      <c r="H68" s="263">
        <f>F68*G68/1000*1.2</f>
        <v>0.285516</v>
      </c>
      <c r="I68" s="339"/>
      <c r="J68" s="339"/>
      <c r="K68" s="263"/>
      <c r="L68" s="339"/>
      <c r="M68" s="339"/>
      <c r="N68" s="263"/>
      <c r="O68" s="338"/>
      <c r="P68" s="454"/>
      <c r="Q68" s="4"/>
    </row>
    <row r="69" spans="1:17" ht="34.5" customHeight="1" outlineLevel="1" thickBot="1">
      <c r="A69" s="1511" t="s">
        <v>11</v>
      </c>
      <c r="B69" s="1512"/>
      <c r="C69" s="1513"/>
      <c r="D69" s="607"/>
      <c r="E69" s="603"/>
      <c r="F69" s="347"/>
      <c r="G69" s="344"/>
      <c r="H69" s="117">
        <f>SUM(H66:H68)</f>
        <v>0.507996</v>
      </c>
      <c r="I69" s="345"/>
      <c r="J69" s="345"/>
      <c r="K69" s="82"/>
      <c r="L69" s="345"/>
      <c r="M69" s="345"/>
      <c r="N69" s="82"/>
      <c r="O69" s="348"/>
      <c r="P69" s="454"/>
      <c r="Q69" s="4"/>
    </row>
    <row r="70" spans="1:17" ht="25.5" customHeight="1" outlineLevel="1" thickBot="1">
      <c r="A70" s="34" t="s">
        <v>37</v>
      </c>
      <c r="B70" s="84">
        <f>B74+B85</f>
        <v>35.46578</v>
      </c>
      <c r="C70" s="84">
        <f>C74+C85</f>
        <v>42.558936</v>
      </c>
      <c r="D70" s="259">
        <f>K88</f>
        <v>0</v>
      </c>
      <c r="E70" s="1397">
        <f>N88</f>
        <v>0</v>
      </c>
      <c r="F70" s="1353"/>
      <c r="G70" s="527"/>
      <c r="H70" s="525"/>
      <c r="I70" s="512"/>
      <c r="J70" s="512"/>
      <c r="K70" s="512"/>
      <c r="L70" s="512"/>
      <c r="M70" s="512"/>
      <c r="N70" s="512"/>
      <c r="O70" s="471"/>
      <c r="P70" s="4"/>
      <c r="Q70" s="4"/>
    </row>
    <row r="71" spans="1:17" ht="16.5" outlineLevel="1" thickBot="1">
      <c r="A71" s="1424" t="s">
        <v>17</v>
      </c>
      <c r="B71" s="1425"/>
      <c r="C71" s="1426"/>
      <c r="D71" s="1421" t="s">
        <v>2</v>
      </c>
      <c r="E71" s="1421" t="s">
        <v>3</v>
      </c>
      <c r="F71" s="1458" t="s">
        <v>18</v>
      </c>
      <c r="G71" s="1352"/>
      <c r="H71" s="1353"/>
      <c r="I71" s="1351" t="s">
        <v>4</v>
      </c>
      <c r="J71" s="1352"/>
      <c r="K71" s="1353"/>
      <c r="L71" s="1351" t="s">
        <v>5</v>
      </c>
      <c r="M71" s="1352"/>
      <c r="N71" s="1352"/>
      <c r="O71" s="480" t="s">
        <v>34</v>
      </c>
      <c r="P71" s="4"/>
      <c r="Q71" s="4"/>
    </row>
    <row r="72" spans="1:17" ht="50.25" customHeight="1" outlineLevel="1" thickBot="1">
      <c r="A72" s="1427"/>
      <c r="B72" s="1428"/>
      <c r="C72" s="1429"/>
      <c r="D72" s="1422"/>
      <c r="E72" s="1422"/>
      <c r="F72" s="253" t="s">
        <v>35</v>
      </c>
      <c r="G72" s="578" t="s">
        <v>6</v>
      </c>
      <c r="H72" s="702" t="s">
        <v>7</v>
      </c>
      <c r="I72" s="352" t="s">
        <v>8</v>
      </c>
      <c r="J72" s="703" t="s">
        <v>6</v>
      </c>
      <c r="K72" s="353" t="s">
        <v>7</v>
      </c>
      <c r="L72" s="352" t="s">
        <v>8</v>
      </c>
      <c r="M72" s="703" t="s">
        <v>6</v>
      </c>
      <c r="N72" s="354" t="s">
        <v>7</v>
      </c>
      <c r="O72" s="477"/>
      <c r="P72" s="4"/>
      <c r="Q72" s="4"/>
    </row>
    <row r="73" spans="1:17" ht="16.5" customHeight="1" thickBot="1">
      <c r="A73" s="1430">
        <v>1</v>
      </c>
      <c r="B73" s="1431"/>
      <c r="C73" s="1432"/>
      <c r="D73" s="356">
        <v>2</v>
      </c>
      <c r="E73" s="356">
        <v>3</v>
      </c>
      <c r="F73" s="356">
        <v>4</v>
      </c>
      <c r="G73" s="356">
        <v>5</v>
      </c>
      <c r="H73" s="356">
        <v>6</v>
      </c>
      <c r="I73" s="356">
        <v>7</v>
      </c>
      <c r="J73" s="356">
        <v>8</v>
      </c>
      <c r="K73" s="356">
        <v>9</v>
      </c>
      <c r="L73" s="356">
        <v>10</v>
      </c>
      <c r="M73" s="356">
        <v>11</v>
      </c>
      <c r="N73" s="355">
        <v>12</v>
      </c>
      <c r="O73" s="357">
        <v>13</v>
      </c>
      <c r="P73" s="4" t="s">
        <v>43</v>
      </c>
      <c r="Q73" s="4"/>
    </row>
    <row r="74" spans="1:17" ht="24" customHeight="1" outlineLevel="1" thickBot="1">
      <c r="A74" s="312" t="s">
        <v>19</v>
      </c>
      <c r="B74" s="177">
        <v>35.01435</v>
      </c>
      <c r="C74" s="177">
        <f>G74</f>
        <v>42.01722</v>
      </c>
      <c r="D74" s="176"/>
      <c r="E74" s="80"/>
      <c r="F74" s="171"/>
      <c r="G74" s="541">
        <f>B74*1.2</f>
        <v>42.01722</v>
      </c>
      <c r="H74" s="525" t="s">
        <v>33</v>
      </c>
      <c r="I74" s="358"/>
      <c r="J74" s="358"/>
      <c r="K74" s="358"/>
      <c r="L74" s="358"/>
      <c r="M74" s="358"/>
      <c r="N74" s="358"/>
      <c r="O74" s="498"/>
      <c r="P74" s="4"/>
      <c r="Q74" s="4"/>
    </row>
    <row r="75" spans="1:16" s="455" customFormat="1" ht="16.5" customHeight="1" outlineLevel="1">
      <c r="A75" s="750" t="s">
        <v>202</v>
      </c>
      <c r="B75" s="751"/>
      <c r="C75" s="752"/>
      <c r="D75" s="592" t="s">
        <v>57</v>
      </c>
      <c r="E75" s="36" t="s">
        <v>151</v>
      </c>
      <c r="F75" s="86">
        <v>16</v>
      </c>
      <c r="G75" s="68">
        <v>871.2</v>
      </c>
      <c r="H75" s="375">
        <f aca="true" t="shared" si="3" ref="H75:H83">F75*G75/1000*1.2</f>
        <v>16.727040000000002</v>
      </c>
      <c r="I75" s="94"/>
      <c r="J75" s="94"/>
      <c r="K75" s="446"/>
      <c r="L75" s="170"/>
      <c r="M75" s="95"/>
      <c r="N75" s="484"/>
      <c r="O75" s="136"/>
      <c r="P75" s="4"/>
    </row>
    <row r="76" spans="1:16" s="455" customFormat="1" ht="16.5" customHeight="1" outlineLevel="1">
      <c r="A76" s="750" t="s">
        <v>203</v>
      </c>
      <c r="B76" s="751"/>
      <c r="C76" s="752"/>
      <c r="D76" s="592" t="s">
        <v>173</v>
      </c>
      <c r="E76" s="36" t="s">
        <v>151</v>
      </c>
      <c r="F76" s="86">
        <v>1</v>
      </c>
      <c r="G76" s="68">
        <v>871.2</v>
      </c>
      <c r="H76" s="375">
        <f t="shared" si="3"/>
        <v>1.0454400000000001</v>
      </c>
      <c r="I76" s="94"/>
      <c r="J76" s="94"/>
      <c r="K76" s="446"/>
      <c r="L76" s="170"/>
      <c r="M76" s="95"/>
      <c r="N76" s="484"/>
      <c r="O76" s="136"/>
      <c r="P76" s="4"/>
    </row>
    <row r="77" spans="1:16" s="455" customFormat="1" ht="16.5" customHeight="1" outlineLevel="1">
      <c r="A77" s="750" t="s">
        <v>204</v>
      </c>
      <c r="B77" s="751"/>
      <c r="C77" s="752"/>
      <c r="D77" s="592" t="s">
        <v>48</v>
      </c>
      <c r="E77" s="36" t="s">
        <v>15</v>
      </c>
      <c r="F77" s="86">
        <v>17</v>
      </c>
      <c r="G77" s="68">
        <v>832.58</v>
      </c>
      <c r="H77" s="375">
        <f t="shared" si="3"/>
        <v>16.984631999999998</v>
      </c>
      <c r="I77" s="94"/>
      <c r="J77" s="94"/>
      <c r="K77" s="446"/>
      <c r="L77" s="170"/>
      <c r="M77" s="95"/>
      <c r="N77" s="484"/>
      <c r="O77" s="136"/>
      <c r="P77" s="4"/>
    </row>
    <row r="78" spans="1:16" s="455" customFormat="1" ht="16.5" customHeight="1" outlineLevel="1">
      <c r="A78" s="750" t="s">
        <v>205</v>
      </c>
      <c r="B78" s="751"/>
      <c r="C78" s="752"/>
      <c r="D78" s="592" t="s">
        <v>44</v>
      </c>
      <c r="E78" s="36" t="s">
        <v>9</v>
      </c>
      <c r="F78" s="86">
        <v>17</v>
      </c>
      <c r="G78" s="68">
        <v>142.48</v>
      </c>
      <c r="H78" s="375">
        <f t="shared" si="3"/>
        <v>2.906592</v>
      </c>
      <c r="I78" s="94"/>
      <c r="J78" s="94"/>
      <c r="K78" s="446"/>
      <c r="L78" s="170"/>
      <c r="M78" s="95"/>
      <c r="N78" s="484"/>
      <c r="O78" s="136"/>
      <c r="P78" s="4"/>
    </row>
    <row r="79" spans="1:16" s="455" customFormat="1" ht="16.5" customHeight="1" outlineLevel="1">
      <c r="A79" s="750" t="s">
        <v>206</v>
      </c>
      <c r="B79" s="751"/>
      <c r="C79" s="752"/>
      <c r="D79" s="592" t="s">
        <v>158</v>
      </c>
      <c r="E79" s="36" t="s">
        <v>9</v>
      </c>
      <c r="F79" s="86">
        <v>11</v>
      </c>
      <c r="G79" s="68">
        <v>29</v>
      </c>
      <c r="H79" s="375">
        <f t="shared" si="3"/>
        <v>0.3828</v>
      </c>
      <c r="I79" s="94"/>
      <c r="J79" s="94"/>
      <c r="K79" s="446"/>
      <c r="L79" s="170"/>
      <c r="M79" s="95"/>
      <c r="N79" s="484"/>
      <c r="O79" s="136"/>
      <c r="P79" s="4"/>
    </row>
    <row r="80" spans="1:16" s="455" customFormat="1" ht="16.5" customHeight="1" outlineLevel="1">
      <c r="A80" s="750" t="s">
        <v>207</v>
      </c>
      <c r="B80" s="751"/>
      <c r="C80" s="752"/>
      <c r="D80" s="592" t="s">
        <v>46</v>
      </c>
      <c r="E80" s="36" t="s">
        <v>9</v>
      </c>
      <c r="F80" s="86">
        <v>14</v>
      </c>
      <c r="G80" s="68">
        <v>127.03</v>
      </c>
      <c r="H80" s="375">
        <f t="shared" si="3"/>
        <v>2.1341040000000002</v>
      </c>
      <c r="I80" s="94"/>
      <c r="J80" s="94"/>
      <c r="K80" s="446"/>
      <c r="L80" s="170"/>
      <c r="M80" s="95"/>
      <c r="N80" s="484"/>
      <c r="O80" s="136"/>
      <c r="P80" s="4"/>
    </row>
    <row r="81" spans="1:16" s="455" customFormat="1" ht="16.5" customHeight="1" outlineLevel="1">
      <c r="A81" s="750" t="s">
        <v>180</v>
      </c>
      <c r="B81" s="751"/>
      <c r="C81" s="752"/>
      <c r="D81" s="592"/>
      <c r="E81" s="36" t="s">
        <v>9</v>
      </c>
      <c r="F81" s="86">
        <v>18</v>
      </c>
      <c r="G81" s="68">
        <v>71.59</v>
      </c>
      <c r="H81" s="375">
        <f t="shared" si="3"/>
        <v>1.5463440000000002</v>
      </c>
      <c r="I81" s="94"/>
      <c r="J81" s="94"/>
      <c r="K81" s="446"/>
      <c r="L81" s="170"/>
      <c r="M81" s="95"/>
      <c r="N81" s="484"/>
      <c r="O81" s="136"/>
      <c r="P81" s="4"/>
    </row>
    <row r="82" spans="1:16" s="455" customFormat="1" ht="16.5" customHeight="1" outlineLevel="1">
      <c r="A82" s="1409" t="s">
        <v>184</v>
      </c>
      <c r="B82" s="1410"/>
      <c r="C82" s="1411"/>
      <c r="D82" s="592"/>
      <c r="E82" s="36" t="s">
        <v>15</v>
      </c>
      <c r="F82" s="86">
        <v>1</v>
      </c>
      <c r="G82" s="68">
        <v>41.2</v>
      </c>
      <c r="H82" s="375">
        <f t="shared" si="3"/>
        <v>0.04944</v>
      </c>
      <c r="I82" s="94"/>
      <c r="J82" s="94"/>
      <c r="K82" s="446"/>
      <c r="L82" s="170"/>
      <c r="M82" s="95"/>
      <c r="N82" s="484"/>
      <c r="O82" s="136"/>
      <c r="P82" s="4"/>
    </row>
    <row r="83" spans="1:16" s="455" customFormat="1" ht="16.5" customHeight="1" outlineLevel="1">
      <c r="A83" s="1522" t="s">
        <v>161</v>
      </c>
      <c r="B83" s="1523"/>
      <c r="C83" s="1524"/>
      <c r="D83" s="592" t="s">
        <v>47</v>
      </c>
      <c r="E83" s="106" t="s">
        <v>15</v>
      </c>
      <c r="F83" s="86">
        <v>18</v>
      </c>
      <c r="G83" s="68">
        <v>11.15</v>
      </c>
      <c r="H83" s="375">
        <f t="shared" si="3"/>
        <v>0.24084</v>
      </c>
      <c r="I83" s="94"/>
      <c r="J83" s="94"/>
      <c r="K83" s="446"/>
      <c r="L83" s="170"/>
      <c r="M83" s="95"/>
      <c r="N83" s="484"/>
      <c r="O83" s="136"/>
      <c r="P83" s="4"/>
    </row>
    <row r="84" spans="1:15" s="4" customFormat="1" ht="21" customHeight="1" outlineLevel="1" thickBot="1">
      <c r="A84" s="1519" t="s">
        <v>11</v>
      </c>
      <c r="B84" s="1520"/>
      <c r="C84" s="1521"/>
      <c r="D84" s="592"/>
      <c r="E84" s="36"/>
      <c r="F84" s="36"/>
      <c r="G84" s="37"/>
      <c r="H84" s="167">
        <f>SUM(H75:H83)</f>
        <v>42.01723199999999</v>
      </c>
      <c r="I84" s="38"/>
      <c r="J84" s="38"/>
      <c r="K84" s="367"/>
      <c r="L84" s="132"/>
      <c r="M84" s="23"/>
      <c r="N84" s="376"/>
      <c r="O84" s="136"/>
    </row>
    <row r="85" spans="1:15" s="4" customFormat="1" ht="21" customHeight="1" outlineLevel="1" thickBot="1">
      <c r="A85" s="299" t="s">
        <v>20</v>
      </c>
      <c r="B85" s="265">
        <v>0.45143</v>
      </c>
      <c r="C85" s="265">
        <f>G85</f>
        <v>0.541716</v>
      </c>
      <c r="D85" s="300"/>
      <c r="E85" s="60"/>
      <c r="F85" s="61"/>
      <c r="G85" s="319">
        <f>B85*1.2</f>
        <v>0.541716</v>
      </c>
      <c r="H85" s="320" t="s">
        <v>33</v>
      </c>
      <c r="I85" s="304"/>
      <c r="J85" s="304"/>
      <c r="K85" s="77"/>
      <c r="L85" s="304"/>
      <c r="M85" s="304"/>
      <c r="N85" s="77"/>
      <c r="O85" s="305"/>
    </row>
    <row r="86" spans="1:16" s="455" customFormat="1" ht="16.5" customHeight="1" outlineLevel="1">
      <c r="A86" s="1447" t="s">
        <v>177</v>
      </c>
      <c r="B86" s="1448"/>
      <c r="C86" s="1449"/>
      <c r="D86" s="592" t="s">
        <v>178</v>
      </c>
      <c r="E86" s="36" t="s">
        <v>151</v>
      </c>
      <c r="F86" s="86">
        <v>1</v>
      </c>
      <c r="G86" s="68">
        <v>373.38</v>
      </c>
      <c r="H86" s="375">
        <f>F86*G86/1000*1.2</f>
        <v>0.44805599999999995</v>
      </c>
      <c r="I86" s="94"/>
      <c r="J86" s="94"/>
      <c r="K86" s="446"/>
      <c r="L86" s="170"/>
      <c r="M86" s="95"/>
      <c r="N86" s="484"/>
      <c r="O86" s="136"/>
      <c r="P86" s="4"/>
    </row>
    <row r="87" spans="1:15" s="4" customFormat="1" ht="15.75" outlineLevel="1">
      <c r="A87" s="1522" t="s">
        <v>161</v>
      </c>
      <c r="B87" s="1523"/>
      <c r="C87" s="1524"/>
      <c r="D87" s="592" t="s">
        <v>47</v>
      </c>
      <c r="E87" s="106" t="s">
        <v>15</v>
      </c>
      <c r="F87" s="129">
        <v>7</v>
      </c>
      <c r="G87" s="68">
        <v>11.15</v>
      </c>
      <c r="H87" s="375">
        <f>F87*G87/1000*1.2</f>
        <v>0.09366</v>
      </c>
      <c r="I87" s="128"/>
      <c r="J87" s="128"/>
      <c r="K87" s="377"/>
      <c r="L87" s="132"/>
      <c r="M87" s="131"/>
      <c r="N87" s="376"/>
      <c r="O87" s="152"/>
    </row>
    <row r="88" spans="1:15" s="4" customFormat="1" ht="16.5" customHeight="1" outlineLevel="1" thickBot="1">
      <c r="A88" s="1515" t="s">
        <v>11</v>
      </c>
      <c r="B88" s="1516"/>
      <c r="C88" s="1517"/>
      <c r="D88" s="615"/>
      <c r="E88" s="505"/>
      <c r="F88" s="529"/>
      <c r="G88" s="293"/>
      <c r="H88" s="122">
        <f>SUM(H86:H87)</f>
        <v>0.541716</v>
      </c>
      <c r="I88" s="295"/>
      <c r="J88" s="295"/>
      <c r="K88" s="74"/>
      <c r="L88" s="295"/>
      <c r="M88" s="295"/>
      <c r="N88" s="74"/>
      <c r="O88" s="306"/>
    </row>
    <row r="89" spans="1:15" s="4" customFormat="1" ht="23.25" customHeight="1" outlineLevel="1" collapsed="1" thickBot="1">
      <c r="A89" s="401" t="s">
        <v>187</v>
      </c>
      <c r="B89" s="403">
        <v>0</v>
      </c>
      <c r="C89" s="385">
        <f>G89</f>
        <v>0</v>
      </c>
      <c r="D89" s="759">
        <v>0</v>
      </c>
      <c r="E89" s="1480">
        <f>N94</f>
        <v>0</v>
      </c>
      <c r="F89" s="1481"/>
      <c r="G89" s="537">
        <f>B89*1.18</f>
        <v>0</v>
      </c>
      <c r="H89" s="497" t="s">
        <v>33</v>
      </c>
      <c r="I89" s="249"/>
      <c r="J89" s="249"/>
      <c r="K89" s="249"/>
      <c r="L89" s="249"/>
      <c r="M89" s="249"/>
      <c r="N89" s="249"/>
      <c r="O89" s="248"/>
    </row>
    <row r="90" spans="1:15" s="4" customFormat="1" ht="17.25" customHeight="1" outlineLevel="1" thickBot="1">
      <c r="A90" s="1415" t="s">
        <v>17</v>
      </c>
      <c r="B90" s="1416"/>
      <c r="C90" s="1417"/>
      <c r="D90" s="1441" t="s">
        <v>2</v>
      </c>
      <c r="E90" s="1443" t="s">
        <v>3</v>
      </c>
      <c r="F90" s="1518" t="s">
        <v>18</v>
      </c>
      <c r="G90" s="1518"/>
      <c r="H90" s="1518"/>
      <c r="I90" s="1514" t="s">
        <v>4</v>
      </c>
      <c r="J90" s="1514"/>
      <c r="K90" s="1514"/>
      <c r="L90" s="1514" t="s">
        <v>5</v>
      </c>
      <c r="M90" s="1514"/>
      <c r="N90" s="1514"/>
      <c r="O90" s="418" t="s">
        <v>34</v>
      </c>
    </row>
    <row r="91" spans="1:15" s="4" customFormat="1" ht="48.75" customHeight="1" thickBot="1">
      <c r="A91" s="1418"/>
      <c r="B91" s="1419"/>
      <c r="C91" s="1420"/>
      <c r="D91" s="1442"/>
      <c r="E91" s="1444"/>
      <c r="F91" s="422" t="s">
        <v>35</v>
      </c>
      <c r="G91" s="704" t="s">
        <v>6</v>
      </c>
      <c r="H91" s="705" t="s">
        <v>7</v>
      </c>
      <c r="I91" s="706" t="s">
        <v>8</v>
      </c>
      <c r="J91" s="707" t="s">
        <v>6</v>
      </c>
      <c r="K91" s="708" t="s">
        <v>7</v>
      </c>
      <c r="L91" s="706" t="s">
        <v>8</v>
      </c>
      <c r="M91" s="707" t="s">
        <v>6</v>
      </c>
      <c r="N91" s="708" t="s">
        <v>7</v>
      </c>
      <c r="O91" s="417"/>
    </row>
    <row r="92" spans="1:15" s="4" customFormat="1" ht="16.5" thickBot="1">
      <c r="A92" s="1433">
        <v>1</v>
      </c>
      <c r="B92" s="1434"/>
      <c r="C92" s="1435"/>
      <c r="D92" s="761">
        <v>2</v>
      </c>
      <c r="E92" s="761">
        <v>3</v>
      </c>
      <c r="F92" s="761">
        <v>4</v>
      </c>
      <c r="G92" s="761">
        <v>5</v>
      </c>
      <c r="H92" s="761">
        <v>6</v>
      </c>
      <c r="I92" s="761">
        <v>7</v>
      </c>
      <c r="J92" s="761">
        <v>8</v>
      </c>
      <c r="K92" s="761">
        <v>9</v>
      </c>
      <c r="L92" s="761">
        <v>10</v>
      </c>
      <c r="M92" s="761">
        <v>11</v>
      </c>
      <c r="N92" s="760">
        <v>12</v>
      </c>
      <c r="O92" s="758">
        <v>13</v>
      </c>
    </row>
    <row r="93" spans="1:15" s="4" customFormat="1" ht="15.75">
      <c r="A93" s="423"/>
      <c r="B93" s="424"/>
      <c r="C93" s="425"/>
      <c r="D93" s="426"/>
      <c r="E93" s="427"/>
      <c r="F93" s="427"/>
      <c r="G93" s="427"/>
      <c r="H93" s="428">
        <f>F93*G93/1000*1.2</f>
        <v>0</v>
      </c>
      <c r="I93" s="427"/>
      <c r="J93" s="427"/>
      <c r="K93" s="427"/>
      <c r="L93" s="427"/>
      <c r="M93" s="427"/>
      <c r="N93" s="427"/>
      <c r="O93" s="429"/>
    </row>
    <row r="94" spans="1:15" s="4" customFormat="1" ht="16.5" thickBot="1">
      <c r="A94" s="1491" t="s">
        <v>11</v>
      </c>
      <c r="B94" s="1492"/>
      <c r="C94" s="1493"/>
      <c r="D94" s="411"/>
      <c r="E94" s="412"/>
      <c r="F94" s="413"/>
      <c r="G94" s="413"/>
      <c r="H94" s="430">
        <f>H93</f>
        <v>0</v>
      </c>
      <c r="I94" s="414"/>
      <c r="J94" s="414"/>
      <c r="K94" s="414"/>
      <c r="L94" s="414"/>
      <c r="M94" s="414"/>
      <c r="N94" s="415"/>
      <c r="O94" s="416"/>
    </row>
    <row r="95" spans="1:15" s="4" customFormat="1" ht="16.5" thickBot="1">
      <c r="A95" s="108" t="s">
        <v>127</v>
      </c>
      <c r="B95" s="112"/>
      <c r="C95" s="113"/>
      <c r="D95" s="109"/>
      <c r="E95" s="110"/>
      <c r="F95" s="111"/>
      <c r="G95" s="111"/>
      <c r="H95" s="436">
        <f>H88+H84+H69+H65+H57+H46+H37+H21+H94</f>
        <v>225.17671282799998</v>
      </c>
      <c r="I95" s="435"/>
      <c r="J95" s="435"/>
      <c r="K95" s="435"/>
      <c r="L95" s="435"/>
      <c r="M95" s="435"/>
      <c r="N95" s="435"/>
      <c r="O95" s="434"/>
    </row>
    <row r="96" spans="2:14" s="4" customFormat="1" ht="15.75">
      <c r="B96" s="21"/>
      <c r="C96" s="457"/>
      <c r="D96" s="457"/>
      <c r="E96" s="273"/>
      <c r="F96" s="21"/>
      <c r="G96" s="21"/>
      <c r="H96" s="21"/>
      <c r="I96" s="270"/>
      <c r="J96" s="270"/>
      <c r="K96" s="270"/>
      <c r="L96" s="270"/>
      <c r="M96" s="270"/>
      <c r="N96" s="270"/>
    </row>
    <row r="97" spans="1:14" s="4" customFormat="1" ht="15.75">
      <c r="A97" s="458"/>
      <c r="B97" s="21"/>
      <c r="D97" s="52"/>
      <c r="E97" s="273"/>
      <c r="F97" s="21"/>
      <c r="G97" s="21"/>
      <c r="H97" s="21"/>
      <c r="I97" s="270"/>
      <c r="J97" s="270"/>
      <c r="K97" s="270"/>
      <c r="L97" s="270"/>
      <c r="M97" s="270"/>
      <c r="N97" s="270"/>
    </row>
    <row r="98" spans="1:14" s="4" customFormat="1" ht="15.75">
      <c r="A98" s="458" t="s">
        <v>231</v>
      </c>
      <c r="B98" s="21"/>
      <c r="D98" s="52" t="s">
        <v>138</v>
      </c>
      <c r="E98" s="273"/>
      <c r="F98" s="21"/>
      <c r="G98" s="21"/>
      <c r="H98" s="21"/>
      <c r="I98" s="270"/>
      <c r="J98" s="270"/>
      <c r="K98" s="270"/>
      <c r="L98" s="270"/>
      <c r="M98" s="270"/>
      <c r="N98" s="270"/>
    </row>
    <row r="99" spans="4:14" s="4" customFormat="1" ht="15.75">
      <c r="D99" s="21"/>
      <c r="E99" s="273"/>
      <c r="F99" s="21"/>
      <c r="G99" s="51"/>
      <c r="H99" s="51"/>
      <c r="I99" s="51"/>
      <c r="J99" s="270"/>
      <c r="K99" s="270"/>
      <c r="L99" s="270"/>
      <c r="M99" s="270"/>
      <c r="N99" s="270"/>
    </row>
    <row r="100" spans="5:14" s="4" customFormat="1" ht="15.75">
      <c r="E100" s="273"/>
      <c r="F100" s="21"/>
      <c r="G100" s="21"/>
      <c r="H100" s="21"/>
      <c r="I100" s="270"/>
      <c r="J100" s="270"/>
      <c r="K100" s="270"/>
      <c r="L100" s="270"/>
      <c r="M100" s="270"/>
      <c r="N100" s="270"/>
    </row>
    <row r="101" spans="1:14" s="4" customFormat="1" ht="15.75">
      <c r="A101" s="458" t="s">
        <v>39</v>
      </c>
      <c r="B101" s="21"/>
      <c r="D101" s="52" t="s">
        <v>139</v>
      </c>
      <c r="E101" s="273"/>
      <c r="F101" s="21"/>
      <c r="G101" s="21"/>
      <c r="H101" s="21"/>
      <c r="I101" s="270"/>
      <c r="J101" s="270"/>
      <c r="K101" s="270"/>
      <c r="L101" s="270"/>
      <c r="M101" s="270"/>
      <c r="N101" s="270"/>
    </row>
    <row r="102" spans="1:14" s="4" customFormat="1" ht="15.75">
      <c r="A102" s="458"/>
      <c r="B102" s="21"/>
      <c r="D102" s="52"/>
      <c r="E102" s="273"/>
      <c r="F102" s="21"/>
      <c r="G102" s="21"/>
      <c r="H102" s="21"/>
      <c r="I102" s="270"/>
      <c r="J102" s="270"/>
      <c r="K102" s="270"/>
      <c r="L102" s="270"/>
      <c r="M102" s="270"/>
      <c r="N102" s="270"/>
    </row>
    <row r="103" spans="5:14" s="4" customFormat="1" ht="15.75">
      <c r="E103" s="273"/>
      <c r="F103" s="21"/>
      <c r="G103" s="21"/>
      <c r="H103" s="21"/>
      <c r="I103" s="270"/>
      <c r="J103" s="270"/>
      <c r="K103" s="270"/>
      <c r="L103" s="270"/>
      <c r="M103" s="270"/>
      <c r="N103" s="270"/>
    </row>
    <row r="104" spans="1:14" s="4" customFormat="1" ht="15.75">
      <c r="A104" s="459" t="s">
        <v>40</v>
      </c>
      <c r="B104" s="460"/>
      <c r="D104" s="460" t="s">
        <v>140</v>
      </c>
      <c r="E104" s="273"/>
      <c r="F104" s="21"/>
      <c r="G104" s="21"/>
      <c r="H104" s="21"/>
      <c r="I104" s="270"/>
      <c r="J104" s="270"/>
      <c r="K104" s="270"/>
      <c r="L104" s="270"/>
      <c r="M104" s="270"/>
      <c r="N104" s="270"/>
    </row>
    <row r="105" spans="1:14" s="4" customFormat="1" ht="15.75">
      <c r="A105" s="459"/>
      <c r="B105" s="461"/>
      <c r="D105" s="460"/>
      <c r="E105" s="273"/>
      <c r="F105" s="21"/>
      <c r="G105" s="51"/>
      <c r="H105" s="51"/>
      <c r="I105" s="51"/>
      <c r="J105" s="270"/>
      <c r="K105" s="270"/>
      <c r="L105" s="270"/>
      <c r="M105" s="270"/>
      <c r="N105" s="270"/>
    </row>
    <row r="106" spans="1:25" s="4" customFormat="1" ht="15.75">
      <c r="A106" s="21"/>
      <c r="B106" s="21"/>
      <c r="C106" s="21"/>
      <c r="D106" s="21"/>
      <c r="E106" s="273"/>
      <c r="F106" s="21"/>
      <c r="G106" s="51"/>
      <c r="H106" s="51"/>
      <c r="I106" s="51"/>
      <c r="J106" s="270"/>
      <c r="K106" s="270"/>
      <c r="L106" s="270"/>
      <c r="M106" s="270"/>
      <c r="N106" s="270"/>
      <c r="O106" s="21"/>
      <c r="R106" s="21"/>
      <c r="S106" s="21"/>
      <c r="T106" s="21"/>
      <c r="U106" s="21"/>
      <c r="V106" s="21"/>
      <c r="W106" s="21"/>
      <c r="X106" s="21"/>
      <c r="Y106" s="21"/>
    </row>
    <row r="107" spans="1:17" ht="15.75" collapsed="1">
      <c r="A107" s="458" t="s">
        <v>41</v>
      </c>
      <c r="B107" s="4"/>
      <c r="D107" s="52" t="s">
        <v>141</v>
      </c>
      <c r="G107" s="51"/>
      <c r="H107" s="51"/>
      <c r="I107" s="51"/>
      <c r="P107" s="4"/>
      <c r="Q107" s="4"/>
    </row>
    <row r="108" spans="1:17" ht="15.75">
      <c r="A108" s="458"/>
      <c r="D108" s="52"/>
      <c r="P108" s="4"/>
      <c r="Q108" s="4"/>
    </row>
    <row r="109" spans="1:17" ht="15.75">
      <c r="A109" s="458"/>
      <c r="D109" s="52"/>
      <c r="G109" s="51"/>
      <c r="H109" s="51"/>
      <c r="I109" s="51"/>
      <c r="P109" s="4"/>
      <c r="Q109" s="4"/>
    </row>
    <row r="110" spans="1:17" ht="15.75">
      <c r="A110" s="458" t="s">
        <v>142</v>
      </c>
      <c r="D110" s="52" t="s">
        <v>143</v>
      </c>
      <c r="M110" s="462"/>
      <c r="P110" s="4"/>
      <c r="Q110" s="4"/>
    </row>
    <row r="111" spans="1:16" ht="15.75">
      <c r="A111" s="463"/>
      <c r="C111" s="52"/>
      <c r="P111" s="4"/>
    </row>
    <row r="112" ht="15.75">
      <c r="P112" s="4"/>
    </row>
    <row r="113" spans="1:16" ht="15.75">
      <c r="A113" s="464" t="s">
        <v>144</v>
      </c>
      <c r="D113" s="52" t="s">
        <v>145</v>
      </c>
      <c r="P113" s="4"/>
    </row>
    <row r="114" spans="1:16" ht="15.75">
      <c r="A114" s="464"/>
      <c r="D114" s="52"/>
      <c r="P114" s="4"/>
    </row>
    <row r="116" ht="15.75">
      <c r="B116" s="465"/>
    </row>
    <row r="122" ht="15.75">
      <c r="A122" s="466"/>
    </row>
  </sheetData>
  <sheetProtection/>
  <mergeCells count="70">
    <mergeCell ref="A35:C35"/>
    <mergeCell ref="A36:C36"/>
    <mergeCell ref="A86:C86"/>
    <mergeCell ref="A83:C83"/>
    <mergeCell ref="A73:C73"/>
    <mergeCell ref="A44:C44"/>
    <mergeCell ref="A41:C41"/>
    <mergeCell ref="A56:C56"/>
    <mergeCell ref="A54:C54"/>
    <mergeCell ref="A51:C51"/>
    <mergeCell ref="A94:C94"/>
    <mergeCell ref="E89:F89"/>
    <mergeCell ref="A90:C91"/>
    <mergeCell ref="D90:D91"/>
    <mergeCell ref="E90:E91"/>
    <mergeCell ref="A87:C87"/>
    <mergeCell ref="A92:C92"/>
    <mergeCell ref="L90:N90"/>
    <mergeCell ref="I90:K90"/>
    <mergeCell ref="A88:C88"/>
    <mergeCell ref="F90:H90"/>
    <mergeCell ref="A84:C84"/>
    <mergeCell ref="I59:K59"/>
    <mergeCell ref="L71:N71"/>
    <mergeCell ref="A82:C82"/>
    <mergeCell ref="F71:H71"/>
    <mergeCell ref="D71:D72"/>
    <mergeCell ref="E70:F70"/>
    <mergeCell ref="E58:F58"/>
    <mergeCell ref="A68:C68"/>
    <mergeCell ref="I71:K71"/>
    <mergeCell ref="F59:H59"/>
    <mergeCell ref="A61:C61"/>
    <mergeCell ref="D59:D60"/>
    <mergeCell ref="E71:E72"/>
    <mergeCell ref="A69:C69"/>
    <mergeCell ref="A71:C72"/>
    <mergeCell ref="L59:N59"/>
    <mergeCell ref="F6:H6"/>
    <mergeCell ref="F39:H39"/>
    <mergeCell ref="I39:K39"/>
    <mergeCell ref="A17:C17"/>
    <mergeCell ref="E38:F38"/>
    <mergeCell ref="E59:E60"/>
    <mergeCell ref="A57:C57"/>
    <mergeCell ref="A59:C60"/>
    <mergeCell ref="A18:C18"/>
    <mergeCell ref="A1:B1"/>
    <mergeCell ref="E4:F4"/>
    <mergeCell ref="E5:F5"/>
    <mergeCell ref="A6:C7"/>
    <mergeCell ref="D6:D7"/>
    <mergeCell ref="E6:E7"/>
    <mergeCell ref="L39:N39"/>
    <mergeCell ref="I6:K6"/>
    <mergeCell ref="D39:D40"/>
    <mergeCell ref="E39:E40"/>
    <mergeCell ref="A21:C21"/>
    <mergeCell ref="A39:C40"/>
    <mergeCell ref="A37:C37"/>
    <mergeCell ref="L6:N6"/>
    <mergeCell ref="A19:C19"/>
    <mergeCell ref="A34:C34"/>
    <mergeCell ref="A52:C52"/>
    <mergeCell ref="A53:C53"/>
    <mergeCell ref="A67:C67"/>
    <mergeCell ref="A55:C55"/>
    <mergeCell ref="A48:C48"/>
    <mergeCell ref="A49:C49"/>
    <mergeCell ref="A50:C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zoomScale="70" zoomScaleNormal="70" zoomScalePageLayoutView="0" workbookViewId="0" topLeftCell="A13">
      <selection activeCell="A2" sqref="A2"/>
    </sheetView>
  </sheetViews>
  <sheetFormatPr defaultColWidth="9.140625" defaultRowHeight="15" outlineLevelRow="1" outlineLevelCol="1"/>
  <cols>
    <col min="1" max="1" width="33.28125" style="21" customWidth="1"/>
    <col min="2" max="2" width="25.7109375" style="21" customWidth="1"/>
    <col min="3" max="3" width="35.140625" style="21" customWidth="1"/>
    <col min="4" max="4" width="31.28125" style="21" customWidth="1"/>
    <col min="5" max="5" width="5.140625" style="273" customWidth="1"/>
    <col min="6" max="6" width="11.00390625" style="21" customWidth="1"/>
    <col min="7" max="7" width="11.140625" style="21" customWidth="1"/>
    <col min="8" max="8" width="11.421875" style="21" customWidth="1"/>
    <col min="9" max="9" width="9.28125" style="270" bestFit="1" customWidth="1" outlineLevel="1"/>
    <col min="10" max="10" width="10.57421875" style="270" bestFit="1" customWidth="1" outlineLevel="1"/>
    <col min="11" max="11" width="10.8515625" style="270" customWidth="1" outlineLevel="1"/>
    <col min="12" max="12" width="7.8515625" style="270" customWidth="1" outlineLevel="1"/>
    <col min="13" max="13" width="8.140625" style="270" customWidth="1" outlineLevel="1"/>
    <col min="14" max="14" width="8.00390625" style="270" customWidth="1" outlineLevel="1"/>
    <col min="15" max="15" width="17.851562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B12+B27+B46+B62+B66</f>
        <v>78.62043000000001</v>
      </c>
      <c r="C2" s="449">
        <f>C12+C27+C46+C62+C66</f>
        <v>94.34451600000001</v>
      </c>
      <c r="D2" s="268" t="str">
        <f>A12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43952</v>
      </c>
      <c r="B3" s="449">
        <f>B8+B22+B42+B54+B66</f>
        <v>23.307835999999998</v>
      </c>
      <c r="C3" s="449">
        <f>C8+C22+C42+C54</f>
        <v>22.1124312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16" t="s">
        <v>32</v>
      </c>
      <c r="B5" s="58">
        <f>B8</f>
        <v>0</v>
      </c>
      <c r="C5" s="17">
        <f>C8+C12</f>
        <v>0</v>
      </c>
      <c r="D5" s="138">
        <f>K11</f>
        <v>0</v>
      </c>
      <c r="E5" s="1341">
        <f>N11</f>
        <v>0</v>
      </c>
      <c r="F5" s="1342"/>
      <c r="G5" s="517"/>
      <c r="H5" s="518"/>
      <c r="I5" s="519"/>
      <c r="J5" s="519"/>
      <c r="K5" s="519"/>
      <c r="L5" s="519"/>
      <c r="M5" s="519"/>
      <c r="N5" s="519"/>
      <c r="O5" s="520"/>
    </row>
    <row r="6" spans="1:15" ht="18" customHeight="1" thickBot="1">
      <c r="A6" s="1343" t="s">
        <v>17</v>
      </c>
      <c r="B6" s="1344"/>
      <c r="C6" s="1345"/>
      <c r="D6" s="1349" t="s">
        <v>2</v>
      </c>
      <c r="E6" s="1349" t="s">
        <v>3</v>
      </c>
      <c r="F6" s="1360" t="s">
        <v>18</v>
      </c>
      <c r="G6" s="1355"/>
      <c r="H6" s="1361"/>
      <c r="I6" s="1354" t="s">
        <v>4</v>
      </c>
      <c r="J6" s="1355"/>
      <c r="K6" s="1361"/>
      <c r="L6" s="1354" t="s">
        <v>5</v>
      </c>
      <c r="M6" s="1355"/>
      <c r="N6" s="1355"/>
      <c r="O6" s="478" t="s">
        <v>34</v>
      </c>
    </row>
    <row r="7" spans="1:15" ht="53.25" customHeight="1" thickBot="1">
      <c r="A7" s="1346"/>
      <c r="B7" s="1347"/>
      <c r="C7" s="1348"/>
      <c r="D7" s="1350"/>
      <c r="E7" s="1350"/>
      <c r="F7" s="280" t="s">
        <v>35</v>
      </c>
      <c r="G7" s="281" t="s">
        <v>6</v>
      </c>
      <c r="H7" s="282" t="s">
        <v>7</v>
      </c>
      <c r="I7" s="283" t="s">
        <v>8</v>
      </c>
      <c r="J7" s="284" t="s">
        <v>6</v>
      </c>
      <c r="K7" s="285" t="s">
        <v>7</v>
      </c>
      <c r="L7" s="286" t="s">
        <v>8</v>
      </c>
      <c r="M7" s="287" t="s">
        <v>6</v>
      </c>
      <c r="N7" s="288" t="s">
        <v>7</v>
      </c>
      <c r="O7" s="289"/>
    </row>
    <row r="8" spans="1:15" ht="18" customHeight="1" thickBot="1">
      <c r="A8" s="290" t="s">
        <v>19</v>
      </c>
      <c r="B8" s="175">
        <v>0</v>
      </c>
      <c r="C8" s="175">
        <f>G8</f>
        <v>0</v>
      </c>
      <c r="D8" s="59"/>
      <c r="E8" s="60"/>
      <c r="F8" s="61"/>
      <c r="G8" s="517">
        <f>B8*1.2</f>
        <v>0</v>
      </c>
      <c r="H8" s="292" t="s">
        <v>33</v>
      </c>
      <c r="I8" s="214"/>
      <c r="J8" s="214"/>
      <c r="K8" s="365"/>
      <c r="L8" s="214"/>
      <c r="M8" s="215"/>
      <c r="N8" s="365"/>
      <c r="O8" s="213"/>
    </row>
    <row r="9" spans="1:15" ht="18" customHeight="1">
      <c r="A9" s="119"/>
      <c r="B9" s="70"/>
      <c r="C9" s="70"/>
      <c r="D9" s="616"/>
      <c r="E9" s="63"/>
      <c r="F9" s="71"/>
      <c r="G9" s="69"/>
      <c r="H9" s="366"/>
      <c r="I9" s="560"/>
      <c r="J9" s="87"/>
      <c r="K9" s="366"/>
      <c r="L9" s="38"/>
      <c r="M9" s="20"/>
      <c r="N9" s="368"/>
      <c r="O9" s="137"/>
    </row>
    <row r="10" spans="1:15" ht="18" customHeight="1">
      <c r="A10" s="1526"/>
      <c r="B10" s="1365"/>
      <c r="C10" s="1527"/>
      <c r="D10" s="658"/>
      <c r="E10" s="63"/>
      <c r="F10" s="160"/>
      <c r="G10" s="103"/>
      <c r="H10" s="369"/>
      <c r="I10" s="100"/>
      <c r="J10" s="103"/>
      <c r="K10" s="369"/>
      <c r="L10" s="38"/>
      <c r="M10" s="20"/>
      <c r="N10" s="368"/>
      <c r="O10" s="137"/>
    </row>
    <row r="11" spans="1:15" ht="18" customHeight="1" thickBot="1">
      <c r="A11" s="1372" t="s">
        <v>11</v>
      </c>
      <c r="B11" s="1373"/>
      <c r="C11" s="1373"/>
      <c r="D11" s="609"/>
      <c r="E11" s="613"/>
      <c r="F11" s="447"/>
      <c r="G11" s="448"/>
      <c r="H11" s="212">
        <f>SUM(H8:H10)</f>
        <v>0</v>
      </c>
      <c r="I11" s="295"/>
      <c r="J11" s="297"/>
      <c r="K11" s="212"/>
      <c r="L11" s="295"/>
      <c r="M11" s="297"/>
      <c r="N11" s="72"/>
      <c r="O11" s="298"/>
    </row>
    <row r="12" spans="1:16" ht="18" customHeight="1" thickBot="1">
      <c r="A12" s="299" t="s">
        <v>20</v>
      </c>
      <c r="B12" s="265">
        <v>0</v>
      </c>
      <c r="C12" s="265">
        <f>G12</f>
        <v>0</v>
      </c>
      <c r="D12" s="300"/>
      <c r="E12" s="60"/>
      <c r="F12" s="61"/>
      <c r="G12" s="517">
        <f>B12*1.2</f>
        <v>0</v>
      </c>
      <c r="H12" s="303" t="s">
        <v>33</v>
      </c>
      <c r="I12" s="304"/>
      <c r="J12" s="304"/>
      <c r="K12" s="77"/>
      <c r="L12" s="304"/>
      <c r="M12" s="304"/>
      <c r="N12" s="77"/>
      <c r="O12" s="305"/>
      <c r="P12" s="78"/>
    </row>
    <row r="13" spans="1:15" ht="18" customHeight="1">
      <c r="A13" s="119"/>
      <c r="B13" s="70"/>
      <c r="C13" s="70"/>
      <c r="D13" s="616"/>
      <c r="E13" s="63"/>
      <c r="F13" s="160"/>
      <c r="G13" s="103"/>
      <c r="H13" s="366">
        <f>F13*G13/1000*1.2</f>
        <v>0</v>
      </c>
      <c r="I13" s="295"/>
      <c r="J13" s="295"/>
      <c r="K13" s="74"/>
      <c r="L13" s="295"/>
      <c r="M13" s="295"/>
      <c r="N13" s="74"/>
      <c r="O13" s="306"/>
    </row>
    <row r="14" spans="1:15" ht="18" customHeight="1">
      <c r="A14" s="66"/>
      <c r="B14" s="67"/>
      <c r="C14" s="67"/>
      <c r="D14" s="617"/>
      <c r="E14" s="63"/>
      <c r="F14" s="86"/>
      <c r="G14" s="68"/>
      <c r="H14" s="366">
        <f>F14*G14/1000*1.2</f>
        <v>0</v>
      </c>
      <c r="I14" s="295"/>
      <c r="J14" s="295"/>
      <c r="K14" s="74"/>
      <c r="L14" s="295"/>
      <c r="M14" s="295"/>
      <c r="N14" s="74"/>
      <c r="O14" s="306"/>
    </row>
    <row r="15" spans="1:15" ht="18" customHeight="1">
      <c r="A15" s="119"/>
      <c r="B15" s="70"/>
      <c r="C15" s="62"/>
      <c r="D15" s="616"/>
      <c r="E15" s="63"/>
      <c r="F15" s="86"/>
      <c r="G15" s="69"/>
      <c r="H15" s="366">
        <f>F15*G15/1000*1.2</f>
        <v>0</v>
      </c>
      <c r="I15" s="295"/>
      <c r="J15" s="295"/>
      <c r="K15" s="74"/>
      <c r="L15" s="295"/>
      <c r="M15" s="295"/>
      <c r="N15" s="74"/>
      <c r="O15" s="306"/>
    </row>
    <row r="16" spans="1:15" ht="18" customHeight="1">
      <c r="A16" s="693"/>
      <c r="B16" s="694"/>
      <c r="C16" s="695"/>
      <c r="D16" s="592"/>
      <c r="E16" s="63"/>
      <c r="F16" s="160"/>
      <c r="G16" s="293"/>
      <c r="H16" s="366">
        <f>F16*G16/1000*1.2</f>
        <v>0</v>
      </c>
      <c r="I16" s="295"/>
      <c r="J16" s="295"/>
      <c r="K16" s="74"/>
      <c r="L16" s="295"/>
      <c r="M16" s="295"/>
      <c r="N16" s="74"/>
      <c r="O16" s="306"/>
    </row>
    <row r="17" spans="1:15" ht="18" customHeight="1" thickBot="1">
      <c r="A17" s="692"/>
      <c r="B17" s="691" t="s">
        <v>11</v>
      </c>
      <c r="C17" s="691"/>
      <c r="D17" s="595"/>
      <c r="E17" s="614"/>
      <c r="F17" s="174"/>
      <c r="G17" s="293"/>
      <c r="H17" s="73">
        <f>SUM(H13:H16)</f>
        <v>0</v>
      </c>
      <c r="I17" s="295"/>
      <c r="J17" s="295"/>
      <c r="K17" s="74"/>
      <c r="L17" s="295"/>
      <c r="M17" s="295"/>
      <c r="N17" s="74"/>
      <c r="O17" s="306"/>
    </row>
    <row r="18" spans="1:16" ht="18" customHeight="1" thickBot="1">
      <c r="A18" s="25" t="s">
        <v>12</v>
      </c>
      <c r="B18" s="26">
        <f>B22+B27</f>
        <v>86.15424</v>
      </c>
      <c r="C18" s="26">
        <f>C22+C27</f>
        <v>103.38508800000001</v>
      </c>
      <c r="D18" s="166">
        <f>K37</f>
        <v>0</v>
      </c>
      <c r="E18" s="1370">
        <f>N37</f>
        <v>0</v>
      </c>
      <c r="F18" s="1371"/>
      <c r="G18" s="517"/>
      <c r="H18" s="307"/>
      <c r="I18" s="519"/>
      <c r="J18" s="519"/>
      <c r="K18" s="519"/>
      <c r="L18" s="519"/>
      <c r="M18" s="519"/>
      <c r="N18" s="519"/>
      <c r="O18" s="451"/>
      <c r="P18" s="53"/>
    </row>
    <row r="19" spans="1:15" s="4" customFormat="1" ht="18.75" customHeight="1" thickBot="1">
      <c r="A19" s="1374" t="s">
        <v>17</v>
      </c>
      <c r="B19" s="1375"/>
      <c r="C19" s="1376"/>
      <c r="D19" s="1362" t="s">
        <v>2</v>
      </c>
      <c r="E19" s="1362" t="s">
        <v>3</v>
      </c>
      <c r="F19" s="1359" t="s">
        <v>18</v>
      </c>
      <c r="G19" s="1352"/>
      <c r="H19" s="1353"/>
      <c r="I19" s="1356" t="s">
        <v>4</v>
      </c>
      <c r="J19" s="1352"/>
      <c r="K19" s="1353"/>
      <c r="L19" s="1356" t="s">
        <v>5</v>
      </c>
      <c r="M19" s="1352"/>
      <c r="N19" s="1352"/>
      <c r="O19" s="39" t="s">
        <v>34</v>
      </c>
    </row>
    <row r="20" spans="1:17" ht="54" customHeight="1" thickBot="1">
      <c r="A20" s="1377"/>
      <c r="B20" s="1378"/>
      <c r="C20" s="1379"/>
      <c r="D20" s="1363"/>
      <c r="E20" s="1363"/>
      <c r="F20" s="667" t="s">
        <v>35</v>
      </c>
      <c r="G20" s="575" t="s">
        <v>6</v>
      </c>
      <c r="H20" s="666" t="s">
        <v>7</v>
      </c>
      <c r="I20" s="29" t="s">
        <v>8</v>
      </c>
      <c r="J20" s="670" t="s">
        <v>6</v>
      </c>
      <c r="K20" s="669" t="s">
        <v>7</v>
      </c>
      <c r="L20" s="29" t="s">
        <v>8</v>
      </c>
      <c r="M20" s="670" t="s">
        <v>6</v>
      </c>
      <c r="N20" s="669" t="s">
        <v>7</v>
      </c>
      <c r="O20" s="671"/>
      <c r="P20" s="4"/>
      <c r="Q20" s="4"/>
    </row>
    <row r="21" spans="1:17" ht="17.25" customHeight="1" outlineLevel="1" thickBot="1">
      <c r="A21" s="1459">
        <v>1</v>
      </c>
      <c r="B21" s="1460"/>
      <c r="C21" s="1461"/>
      <c r="D21" s="311">
        <v>2</v>
      </c>
      <c r="E21" s="311">
        <v>3</v>
      </c>
      <c r="F21" s="311">
        <v>4</v>
      </c>
      <c r="G21" s="311">
        <v>5</v>
      </c>
      <c r="H21" s="311">
        <v>6</v>
      </c>
      <c r="I21" s="311">
        <v>7</v>
      </c>
      <c r="J21" s="311">
        <v>8</v>
      </c>
      <c r="K21" s="311">
        <v>9</v>
      </c>
      <c r="L21" s="311">
        <v>10</v>
      </c>
      <c r="M21" s="311">
        <v>11</v>
      </c>
      <c r="N21" s="310">
        <v>12</v>
      </c>
      <c r="O21" s="40">
        <v>13</v>
      </c>
      <c r="P21" s="4"/>
      <c r="Q21" s="4"/>
    </row>
    <row r="22" spans="1:17" ht="17.25" customHeight="1" outlineLevel="1" thickBot="1">
      <c r="A22" s="312" t="s">
        <v>19</v>
      </c>
      <c r="B22" s="177">
        <v>12.916</v>
      </c>
      <c r="C22" s="177">
        <f>G22</f>
        <v>15.4992</v>
      </c>
      <c r="D22" s="176"/>
      <c r="E22" s="80"/>
      <c r="F22" s="79"/>
      <c r="G22" s="517">
        <f>B22*1.2</f>
        <v>15.4992</v>
      </c>
      <c r="H22" s="292" t="s">
        <v>33</v>
      </c>
      <c r="I22" s="358"/>
      <c r="J22" s="358"/>
      <c r="K22" s="358"/>
      <c r="L22" s="313"/>
      <c r="M22" s="313"/>
      <c r="N22" s="313"/>
      <c r="O22" s="315"/>
      <c r="P22" s="4"/>
      <c r="Q22" s="4"/>
    </row>
    <row r="23" spans="1:17" ht="17.25" customHeight="1" outlineLevel="1">
      <c r="A23" s="115" t="s">
        <v>28</v>
      </c>
      <c r="B23" s="116"/>
      <c r="C23" s="116"/>
      <c r="D23" s="596" t="s">
        <v>13</v>
      </c>
      <c r="E23" s="3" t="s">
        <v>16</v>
      </c>
      <c r="F23" s="574">
        <v>300</v>
      </c>
      <c r="G23" s="570">
        <v>38.42</v>
      </c>
      <c r="H23" s="7">
        <f>PRODUCT(F23:G23)*1.2/1000</f>
        <v>13.831199999999999</v>
      </c>
      <c r="I23" s="316"/>
      <c r="J23" s="316"/>
      <c r="K23" s="316"/>
      <c r="L23" s="316"/>
      <c r="M23" s="316"/>
      <c r="N23" s="316"/>
      <c r="O23" s="317"/>
      <c r="P23" s="4"/>
      <c r="Q23" s="4"/>
    </row>
    <row r="24" spans="1:17" ht="17.25" customHeight="1" outlineLevel="1">
      <c r="A24" s="143" t="s">
        <v>131</v>
      </c>
      <c r="B24" s="81"/>
      <c r="C24" s="81"/>
      <c r="D24" s="596" t="s">
        <v>21</v>
      </c>
      <c r="E24" s="3" t="s">
        <v>16</v>
      </c>
      <c r="F24" s="370">
        <v>40</v>
      </c>
      <c r="G24" s="371">
        <v>34.75</v>
      </c>
      <c r="H24" s="7">
        <f>PRODUCT(F24:G24)*1.2/1000</f>
        <v>1.668</v>
      </c>
      <c r="I24" s="316"/>
      <c r="J24" s="316"/>
      <c r="K24" s="316"/>
      <c r="L24" s="316"/>
      <c r="M24" s="316"/>
      <c r="N24" s="316"/>
      <c r="O24" s="317"/>
      <c r="P24" s="4"/>
      <c r="Q24" s="4"/>
    </row>
    <row r="25" spans="1:17" ht="17.25" customHeight="1" outlineLevel="1">
      <c r="A25" s="664"/>
      <c r="B25" s="442"/>
      <c r="C25" s="442"/>
      <c r="D25" s="596"/>
      <c r="E25" s="3"/>
      <c r="F25" s="370"/>
      <c r="G25" s="371"/>
      <c r="H25" s="7"/>
      <c r="I25" s="316"/>
      <c r="J25" s="316"/>
      <c r="K25" s="316"/>
      <c r="L25" s="316"/>
      <c r="M25" s="316"/>
      <c r="N25" s="316"/>
      <c r="O25" s="317"/>
      <c r="P25" s="4"/>
      <c r="Q25" s="4"/>
    </row>
    <row r="26" spans="1:17" ht="27" customHeight="1" outlineLevel="1" thickBot="1">
      <c r="A26" s="1506" t="s">
        <v>11</v>
      </c>
      <c r="B26" s="1507"/>
      <c r="C26" s="1508"/>
      <c r="D26" s="597"/>
      <c r="E26" s="8"/>
      <c r="F26" s="182"/>
      <c r="G26" s="9"/>
      <c r="H26" s="114">
        <f>SUM(H23:H25)</f>
        <v>15.499199999999998</v>
      </c>
      <c r="I26" s="316"/>
      <c r="J26" s="316"/>
      <c r="K26" s="316"/>
      <c r="L26" s="316"/>
      <c r="M26" s="316"/>
      <c r="N26" s="316"/>
      <c r="O26" s="317"/>
      <c r="P26" s="4"/>
      <c r="Q26" s="4"/>
    </row>
    <row r="27" spans="1:17" ht="17.25" customHeight="1" outlineLevel="1" thickBot="1">
      <c r="A27" s="299" t="s">
        <v>20</v>
      </c>
      <c r="B27" s="265">
        <v>73.23824</v>
      </c>
      <c r="C27" s="265">
        <f>G27</f>
        <v>87.88588800000001</v>
      </c>
      <c r="D27" s="492"/>
      <c r="E27" s="493"/>
      <c r="F27" s="61"/>
      <c r="G27" s="319">
        <f>B27*1.2</f>
        <v>87.88588800000001</v>
      </c>
      <c r="H27" s="320" t="s">
        <v>33</v>
      </c>
      <c r="I27" s="304"/>
      <c r="J27" s="304"/>
      <c r="K27" s="77"/>
      <c r="L27" s="304"/>
      <c r="M27" s="304"/>
      <c r="N27" s="77"/>
      <c r="O27" s="305"/>
      <c r="P27" s="4"/>
      <c r="Q27" s="4"/>
    </row>
    <row r="28" spans="1:17" ht="17.25" customHeight="1" outlineLevel="1">
      <c r="A28" s="1439" t="s">
        <v>28</v>
      </c>
      <c r="B28" s="1440"/>
      <c r="C28" s="1440"/>
      <c r="D28" s="596" t="s">
        <v>13</v>
      </c>
      <c r="E28" s="372" t="s">
        <v>16</v>
      </c>
      <c r="F28" s="372">
        <v>800</v>
      </c>
      <c r="G28" s="570">
        <v>38.42</v>
      </c>
      <c r="H28" s="1">
        <f>PRODUCT(F28:G28)*1.2/1000</f>
        <v>36.883199999999995</v>
      </c>
      <c r="I28" s="316"/>
      <c r="J28" s="316"/>
      <c r="K28" s="316"/>
      <c r="L28" s="316"/>
      <c r="M28" s="316"/>
      <c r="N28" s="316"/>
      <c r="O28" s="317"/>
      <c r="P28" s="4"/>
      <c r="Q28" s="4"/>
    </row>
    <row r="29" spans="1:17" ht="17.25" customHeight="1" outlineLevel="1">
      <c r="A29" s="1423" t="s">
        <v>131</v>
      </c>
      <c r="B29" s="1383"/>
      <c r="C29" s="1383"/>
      <c r="D29" s="596" t="s">
        <v>21</v>
      </c>
      <c r="E29" s="372" t="s">
        <v>16</v>
      </c>
      <c r="F29" s="370">
        <v>751</v>
      </c>
      <c r="G29" s="371">
        <v>34.75</v>
      </c>
      <c r="H29" s="1">
        <f aca="true" t="shared" si="0" ref="H29:H36">PRODUCT(F29:G29)*1.2/1000</f>
        <v>31.316699999999997</v>
      </c>
      <c r="I29" s="316"/>
      <c r="J29" s="316"/>
      <c r="K29" s="316"/>
      <c r="L29" s="316"/>
      <c r="M29" s="316"/>
      <c r="N29" s="316"/>
      <c r="O29" s="317"/>
      <c r="P29" s="4"/>
      <c r="Q29" s="4"/>
    </row>
    <row r="30" spans="1:17" ht="17.25" customHeight="1" outlineLevel="1">
      <c r="A30" s="1423" t="s">
        <v>69</v>
      </c>
      <c r="B30" s="1383"/>
      <c r="C30" s="1383"/>
      <c r="D30" s="596" t="s">
        <v>72</v>
      </c>
      <c r="E30" s="372" t="s">
        <v>16</v>
      </c>
      <c r="F30" s="372">
        <v>0</v>
      </c>
      <c r="G30" s="371">
        <v>252.08</v>
      </c>
      <c r="H30" s="1">
        <f t="shared" si="0"/>
        <v>0</v>
      </c>
      <c r="I30" s="316"/>
      <c r="J30" s="316"/>
      <c r="K30" s="316"/>
      <c r="L30" s="316"/>
      <c r="M30" s="316"/>
      <c r="N30" s="316"/>
      <c r="O30" s="317"/>
      <c r="P30" s="4"/>
      <c r="Q30" s="4"/>
    </row>
    <row r="31" spans="1:17" ht="17.25" customHeight="1" outlineLevel="1">
      <c r="A31" s="1368" t="s">
        <v>70</v>
      </c>
      <c r="B31" s="1369"/>
      <c r="C31" s="1369"/>
      <c r="D31" s="596" t="s">
        <v>71</v>
      </c>
      <c r="E31" s="372" t="s">
        <v>29</v>
      </c>
      <c r="F31" s="372">
        <v>5</v>
      </c>
      <c r="G31" s="371">
        <v>128.21</v>
      </c>
      <c r="H31" s="1">
        <f t="shared" si="0"/>
        <v>0.76926</v>
      </c>
      <c r="I31" s="316"/>
      <c r="J31" s="316"/>
      <c r="K31" s="316"/>
      <c r="L31" s="316"/>
      <c r="M31" s="316"/>
      <c r="N31" s="316"/>
      <c r="O31" s="317"/>
      <c r="P31" s="4"/>
      <c r="Q31" s="4"/>
    </row>
    <row r="32" spans="1:17" ht="17.25" customHeight="1" outlineLevel="1">
      <c r="A32" s="1369" t="s">
        <v>73</v>
      </c>
      <c r="B32" s="1369"/>
      <c r="C32" s="1369"/>
      <c r="D32" s="596" t="s">
        <v>74</v>
      </c>
      <c r="E32" s="372" t="s">
        <v>29</v>
      </c>
      <c r="F32" s="372">
        <v>5</v>
      </c>
      <c r="G32" s="371">
        <v>50</v>
      </c>
      <c r="H32" s="1">
        <f t="shared" si="0"/>
        <v>0.3</v>
      </c>
      <c r="I32" s="316"/>
      <c r="J32" s="316"/>
      <c r="K32" s="316"/>
      <c r="L32" s="316"/>
      <c r="M32" s="316"/>
      <c r="N32" s="316"/>
      <c r="O32" s="317"/>
      <c r="P32" s="4"/>
      <c r="Q32" s="4"/>
    </row>
    <row r="33" spans="1:17" ht="17.25" customHeight="1" outlineLevel="1">
      <c r="A33" s="1423" t="s">
        <v>22</v>
      </c>
      <c r="B33" s="1383"/>
      <c r="C33" s="1383"/>
      <c r="D33" s="596" t="s">
        <v>23</v>
      </c>
      <c r="E33" s="372" t="s">
        <v>10</v>
      </c>
      <c r="F33" s="372">
        <v>0</v>
      </c>
      <c r="G33" s="371">
        <v>69907.41</v>
      </c>
      <c r="H33" s="1">
        <f t="shared" si="0"/>
        <v>0</v>
      </c>
      <c r="I33" s="316"/>
      <c r="J33" s="316"/>
      <c r="K33" s="316"/>
      <c r="L33" s="316"/>
      <c r="M33" s="316"/>
      <c r="N33" s="316"/>
      <c r="O33" s="317"/>
      <c r="P33" s="4"/>
      <c r="Q33" s="4"/>
    </row>
    <row r="34" spans="1:17" ht="17.25" customHeight="1" outlineLevel="1">
      <c r="A34" s="1423" t="s">
        <v>24</v>
      </c>
      <c r="B34" s="1383"/>
      <c r="C34" s="1383"/>
      <c r="D34" s="596" t="s">
        <v>25</v>
      </c>
      <c r="E34" s="372" t="s">
        <v>10</v>
      </c>
      <c r="F34" s="372">
        <v>0.2</v>
      </c>
      <c r="G34" s="371">
        <v>61574.07</v>
      </c>
      <c r="H34" s="1">
        <f t="shared" si="0"/>
        <v>14.7777768</v>
      </c>
      <c r="I34" s="316"/>
      <c r="J34" s="316"/>
      <c r="K34" s="316"/>
      <c r="L34" s="316"/>
      <c r="M34" s="316"/>
      <c r="N34" s="316"/>
      <c r="O34" s="317"/>
      <c r="P34" s="4"/>
      <c r="Q34" s="4"/>
    </row>
    <row r="35" spans="1:17" ht="17.25" customHeight="1" outlineLevel="1">
      <c r="A35" s="1423" t="s">
        <v>26</v>
      </c>
      <c r="B35" s="1383"/>
      <c r="C35" s="1383"/>
      <c r="D35" s="596" t="s">
        <v>27</v>
      </c>
      <c r="E35" s="372" t="s">
        <v>10</v>
      </c>
      <c r="F35" s="372">
        <v>0</v>
      </c>
      <c r="G35" s="371">
        <v>64814.81</v>
      </c>
      <c r="H35" s="1">
        <f t="shared" si="0"/>
        <v>0</v>
      </c>
      <c r="I35" s="316"/>
      <c r="J35" s="316"/>
      <c r="K35" s="316"/>
      <c r="L35" s="316"/>
      <c r="M35" s="316"/>
      <c r="N35" s="316"/>
      <c r="O35" s="317"/>
      <c r="P35" s="4"/>
      <c r="Q35" s="4"/>
    </row>
    <row r="36" spans="1:17" ht="17.25" customHeight="1" outlineLevel="1">
      <c r="A36" s="1525" t="s">
        <v>148</v>
      </c>
      <c r="B36" s="1525"/>
      <c r="C36" s="1525"/>
      <c r="D36" s="596"/>
      <c r="E36" s="372" t="s">
        <v>16</v>
      </c>
      <c r="F36" s="370">
        <v>7.999</v>
      </c>
      <c r="G36" s="371">
        <v>400</v>
      </c>
      <c r="H36" s="1">
        <f t="shared" si="0"/>
        <v>3.8395199999999994</v>
      </c>
      <c r="I36" s="316"/>
      <c r="J36" s="316"/>
      <c r="K36" s="316"/>
      <c r="L36" s="316"/>
      <c r="M36" s="316"/>
      <c r="N36" s="316"/>
      <c r="O36" s="317"/>
      <c r="P36" s="4"/>
      <c r="Q36" s="4"/>
    </row>
    <row r="37" spans="1:17" ht="29.25" customHeight="1" outlineLevel="1" collapsed="1" thickBot="1">
      <c r="A37" s="1506" t="s">
        <v>11</v>
      </c>
      <c r="B37" s="1507"/>
      <c r="C37" s="1508"/>
      <c r="D37" s="598"/>
      <c r="E37" s="545"/>
      <c r="F37" s="321"/>
      <c r="G37" s="373"/>
      <c r="H37" s="127">
        <f>SUM(H28:H36)</f>
        <v>87.88645679999998</v>
      </c>
      <c r="I37" s="322"/>
      <c r="J37" s="322"/>
      <c r="K37" s="374"/>
      <c r="L37" s="322"/>
      <c r="M37" s="322"/>
      <c r="N37" s="374"/>
      <c r="O37" s="323"/>
      <c r="P37" s="4"/>
      <c r="Q37" s="4"/>
    </row>
    <row r="38" spans="1:17" ht="32.25" outlineLevel="1" thickBot="1">
      <c r="A38" s="178" t="s">
        <v>14</v>
      </c>
      <c r="B38" s="179">
        <f>B42+B46</f>
        <v>1.46774</v>
      </c>
      <c r="C38" s="179">
        <f>C42+C46</f>
        <v>1.761288</v>
      </c>
      <c r="D38" s="257">
        <f>K49</f>
        <v>0</v>
      </c>
      <c r="E38" s="1357">
        <f>N49</f>
        <v>0</v>
      </c>
      <c r="F38" s="1358"/>
      <c r="G38" s="524"/>
      <c r="H38" s="525"/>
      <c r="I38" s="519"/>
      <c r="J38" s="519"/>
      <c r="K38" s="519"/>
      <c r="L38" s="519"/>
      <c r="M38" s="519"/>
      <c r="N38" s="519"/>
      <c r="O38" s="326"/>
      <c r="P38" s="4"/>
      <c r="Q38" s="4"/>
    </row>
    <row r="39" spans="1:17" ht="16.5" thickBot="1">
      <c r="A39" s="1465" t="s">
        <v>17</v>
      </c>
      <c r="B39" s="1466"/>
      <c r="C39" s="1467"/>
      <c r="D39" s="1366" t="s">
        <v>2</v>
      </c>
      <c r="E39" s="1366" t="s">
        <v>3</v>
      </c>
      <c r="F39" s="1380" t="s">
        <v>18</v>
      </c>
      <c r="G39" s="1381"/>
      <c r="H39" s="1382"/>
      <c r="I39" s="1386" t="s">
        <v>4</v>
      </c>
      <c r="J39" s="1387"/>
      <c r="K39" s="1388"/>
      <c r="L39" s="1386" t="s">
        <v>5</v>
      </c>
      <c r="M39" s="1387"/>
      <c r="N39" s="1387"/>
      <c r="O39" s="327" t="s">
        <v>34</v>
      </c>
      <c r="P39" s="4"/>
      <c r="Q39" s="4"/>
    </row>
    <row r="40" spans="1:17" ht="58.5" customHeight="1" thickBot="1">
      <c r="A40" s="1468"/>
      <c r="B40" s="1469"/>
      <c r="C40" s="1470"/>
      <c r="D40" s="1367"/>
      <c r="E40" s="1367"/>
      <c r="F40" s="474" t="s">
        <v>35</v>
      </c>
      <c r="G40" s="580" t="s">
        <v>6</v>
      </c>
      <c r="H40" s="700" t="s">
        <v>7</v>
      </c>
      <c r="I40" s="587" t="s">
        <v>8</v>
      </c>
      <c r="J40" s="715" t="s">
        <v>6</v>
      </c>
      <c r="K40" s="701" t="s">
        <v>7</v>
      </c>
      <c r="L40" s="587" t="s">
        <v>8</v>
      </c>
      <c r="M40" s="587" t="s">
        <v>6</v>
      </c>
      <c r="N40" s="331" t="s">
        <v>7</v>
      </c>
      <c r="O40" s="698"/>
      <c r="P40" s="4"/>
      <c r="Q40" s="4"/>
    </row>
    <row r="41" spans="1:17" ht="17.25" customHeight="1" outlineLevel="1" thickBot="1">
      <c r="A41" s="1465">
        <v>1</v>
      </c>
      <c r="B41" s="1466"/>
      <c r="C41" s="1467"/>
      <c r="D41" s="474">
        <v>2</v>
      </c>
      <c r="E41" s="473">
        <v>3</v>
      </c>
      <c r="F41" s="474">
        <v>4</v>
      </c>
      <c r="G41" s="473">
        <v>5</v>
      </c>
      <c r="H41" s="473">
        <v>6</v>
      </c>
      <c r="I41" s="473">
        <v>7</v>
      </c>
      <c r="J41" s="473">
        <v>8</v>
      </c>
      <c r="K41" s="473">
        <v>9</v>
      </c>
      <c r="L41" s="473">
        <v>10</v>
      </c>
      <c r="M41" s="473">
        <v>11</v>
      </c>
      <c r="N41" s="473">
        <v>12</v>
      </c>
      <c r="O41" s="475">
        <v>13</v>
      </c>
      <c r="P41" s="4"/>
      <c r="Q41" s="4"/>
    </row>
    <row r="42" spans="1:17" ht="17.25" customHeight="1" outlineLevel="1" collapsed="1" thickBot="1">
      <c r="A42" s="312" t="s">
        <v>19</v>
      </c>
      <c r="B42" s="177">
        <v>1.04441</v>
      </c>
      <c r="C42" s="177">
        <f>G42</f>
        <v>1.253292</v>
      </c>
      <c r="D42" s="176"/>
      <c r="E42" s="80"/>
      <c r="F42" s="79"/>
      <c r="G42" s="524">
        <f>B42*1.2</f>
        <v>1.253292</v>
      </c>
      <c r="H42" s="525" t="s">
        <v>33</v>
      </c>
      <c r="I42" s="335"/>
      <c r="J42" s="358"/>
      <c r="K42" s="358"/>
      <c r="L42" s="335"/>
      <c r="M42" s="335"/>
      <c r="N42" s="335"/>
      <c r="O42" s="315"/>
      <c r="P42" s="4"/>
      <c r="Q42" s="4"/>
    </row>
    <row r="43" spans="1:17" ht="17.25" customHeight="1" outlineLevel="1">
      <c r="A43" s="561" t="s">
        <v>129</v>
      </c>
      <c r="B43" s="562"/>
      <c r="C43" s="562"/>
      <c r="D43" s="600"/>
      <c r="E43" s="602" t="s">
        <v>9</v>
      </c>
      <c r="F43" s="258">
        <v>14</v>
      </c>
      <c r="G43" s="261">
        <v>30.9</v>
      </c>
      <c r="H43" s="263">
        <f>F43*G43/1000*1.2</f>
        <v>0.5191199999999999</v>
      </c>
      <c r="I43" s="337"/>
      <c r="J43" s="337"/>
      <c r="K43" s="337"/>
      <c r="L43" s="337"/>
      <c r="M43" s="337"/>
      <c r="N43" s="337"/>
      <c r="O43" s="338"/>
      <c r="P43" s="4"/>
      <c r="Q43" s="4"/>
    </row>
    <row r="44" spans="1:17" ht="17.25" customHeight="1" outlineLevel="1">
      <c r="A44" s="141" t="s">
        <v>56</v>
      </c>
      <c r="B44" s="142"/>
      <c r="C44" s="142"/>
      <c r="D44" s="604" t="s">
        <v>36</v>
      </c>
      <c r="E44" s="204" t="s">
        <v>29</v>
      </c>
      <c r="F44" s="204">
        <v>5.4</v>
      </c>
      <c r="G44" s="262">
        <v>113.3</v>
      </c>
      <c r="H44" s="263">
        <f>F44*G44/1000*1.2</f>
        <v>0.7341840000000001</v>
      </c>
      <c r="I44" s="339"/>
      <c r="J44" s="339"/>
      <c r="K44" s="263"/>
      <c r="L44" s="339"/>
      <c r="M44" s="339"/>
      <c r="N44" s="263"/>
      <c r="O44" s="338"/>
      <c r="P44" s="4"/>
      <c r="Q44" s="4"/>
    </row>
    <row r="45" spans="1:17" ht="17.25" customHeight="1" outlineLevel="1" thickBot="1">
      <c r="A45" s="499"/>
      <c r="B45" s="341" t="s">
        <v>11</v>
      </c>
      <c r="C45" s="500"/>
      <c r="D45" s="605"/>
      <c r="E45" s="343"/>
      <c r="F45" s="343"/>
      <c r="G45" s="344"/>
      <c r="H45" s="117">
        <f>SUM(H43:H44)</f>
        <v>1.253304</v>
      </c>
      <c r="I45" s="345"/>
      <c r="J45" s="345"/>
      <c r="K45" s="82"/>
      <c r="L45" s="345"/>
      <c r="M45" s="345"/>
      <c r="N45" s="82"/>
      <c r="O45" s="338"/>
      <c r="P45" s="4"/>
      <c r="Q45" s="4"/>
    </row>
    <row r="46" spans="1:17" ht="17.25" customHeight="1" outlineLevel="1" thickBot="1">
      <c r="A46" s="299" t="s">
        <v>20</v>
      </c>
      <c r="B46" s="265">
        <v>0.42333</v>
      </c>
      <c r="C46" s="265">
        <f>G46</f>
        <v>0.507996</v>
      </c>
      <c r="D46" s="606"/>
      <c r="E46" s="301"/>
      <c r="F46" s="61"/>
      <c r="G46" s="319">
        <f>B46*1.2</f>
        <v>0.507996</v>
      </c>
      <c r="H46" s="320" t="s">
        <v>33</v>
      </c>
      <c r="I46" s="304"/>
      <c r="J46" s="304"/>
      <c r="K46" s="77"/>
      <c r="L46" s="304"/>
      <c r="M46" s="304"/>
      <c r="N46" s="77"/>
      <c r="O46" s="305"/>
      <c r="P46" s="4"/>
      <c r="Q46" s="4"/>
    </row>
    <row r="47" spans="1:17" ht="17.25" customHeight="1" outlineLevel="1">
      <c r="A47" s="139" t="s">
        <v>129</v>
      </c>
      <c r="B47" s="146"/>
      <c r="C47" s="146"/>
      <c r="D47" s="600"/>
      <c r="E47" s="337" t="s">
        <v>9</v>
      </c>
      <c r="F47" s="204">
        <v>6</v>
      </c>
      <c r="G47" s="261">
        <v>30.9</v>
      </c>
      <c r="H47" s="263">
        <f>F47*G47/1000*1.2</f>
        <v>0.22247999999999998</v>
      </c>
      <c r="I47" s="337"/>
      <c r="J47" s="337"/>
      <c r="K47" s="337"/>
      <c r="L47" s="337"/>
      <c r="M47" s="337"/>
      <c r="N47" s="337"/>
      <c r="O47" s="338"/>
      <c r="P47" s="4"/>
      <c r="Q47" s="4"/>
    </row>
    <row r="48" spans="1:17" ht="15.75" outlineLevel="1">
      <c r="A48" s="1394" t="s">
        <v>56</v>
      </c>
      <c r="B48" s="1395"/>
      <c r="C48" s="1396"/>
      <c r="D48" s="604" t="s">
        <v>36</v>
      </c>
      <c r="E48" s="145" t="s">
        <v>29</v>
      </c>
      <c r="F48" s="204">
        <v>2.1</v>
      </c>
      <c r="G48" s="262">
        <v>113.3</v>
      </c>
      <c r="H48" s="263">
        <f>F48*G48/1000*1.2</f>
        <v>0.285516</v>
      </c>
      <c r="I48" s="339"/>
      <c r="J48" s="339"/>
      <c r="K48" s="263"/>
      <c r="L48" s="339"/>
      <c r="M48" s="339"/>
      <c r="N48" s="263"/>
      <c r="O48" s="338"/>
      <c r="P48" s="454"/>
      <c r="Q48" s="4"/>
    </row>
    <row r="49" spans="1:17" ht="34.5" customHeight="1" outlineLevel="1" thickBot="1">
      <c r="A49" s="1398" t="s">
        <v>11</v>
      </c>
      <c r="B49" s="1399"/>
      <c r="C49" s="1399"/>
      <c r="D49" s="607"/>
      <c r="E49" s="624"/>
      <c r="F49" s="347"/>
      <c r="G49" s="344"/>
      <c r="H49" s="117">
        <f>SUM(H47:H48)</f>
        <v>0.507996</v>
      </c>
      <c r="I49" s="345"/>
      <c r="J49" s="345"/>
      <c r="K49" s="82"/>
      <c r="L49" s="345"/>
      <c r="M49" s="345"/>
      <c r="N49" s="82"/>
      <c r="O49" s="348"/>
      <c r="P49" s="454"/>
      <c r="Q49" s="4"/>
    </row>
    <row r="50" spans="1:17" ht="25.5" customHeight="1" outlineLevel="1" thickBot="1">
      <c r="A50" s="34" t="s">
        <v>37</v>
      </c>
      <c r="B50" s="84">
        <f>B54+B62</f>
        <v>4.544666</v>
      </c>
      <c r="C50" s="84">
        <f>C54+C62</f>
        <v>5.4535992</v>
      </c>
      <c r="D50" s="35">
        <f>K65</f>
        <v>0</v>
      </c>
      <c r="E50" s="1397">
        <f>N65</f>
        <v>0</v>
      </c>
      <c r="F50" s="1353"/>
      <c r="G50" s="527"/>
      <c r="H50" s="525"/>
      <c r="I50" s="512"/>
      <c r="J50" s="512"/>
      <c r="K50" s="512"/>
      <c r="L50" s="512"/>
      <c r="M50" s="512"/>
      <c r="N50" s="512"/>
      <c r="O50" s="326"/>
      <c r="P50" s="4"/>
      <c r="Q50" s="4"/>
    </row>
    <row r="51" spans="1:17" ht="16.5" outlineLevel="1" thickBot="1">
      <c r="A51" s="1424" t="s">
        <v>17</v>
      </c>
      <c r="B51" s="1425"/>
      <c r="C51" s="1426"/>
      <c r="D51" s="1421" t="s">
        <v>2</v>
      </c>
      <c r="E51" s="1421" t="s">
        <v>3</v>
      </c>
      <c r="F51" s="1458" t="s">
        <v>18</v>
      </c>
      <c r="G51" s="1352"/>
      <c r="H51" s="1353"/>
      <c r="I51" s="1351" t="s">
        <v>4</v>
      </c>
      <c r="J51" s="1352"/>
      <c r="K51" s="1353"/>
      <c r="L51" s="1351" t="s">
        <v>5</v>
      </c>
      <c r="M51" s="1352"/>
      <c r="N51" s="1352"/>
      <c r="O51" s="480" t="s">
        <v>34</v>
      </c>
      <c r="P51" s="4"/>
      <c r="Q51" s="4"/>
    </row>
    <row r="52" spans="1:17" ht="48" customHeight="1" outlineLevel="1" thickBot="1">
      <c r="A52" s="1427"/>
      <c r="B52" s="1428"/>
      <c r="C52" s="1429"/>
      <c r="D52" s="1422"/>
      <c r="E52" s="1422"/>
      <c r="F52" s="711" t="s">
        <v>35</v>
      </c>
      <c r="G52" s="711" t="s">
        <v>6</v>
      </c>
      <c r="H52" s="351" t="s">
        <v>7</v>
      </c>
      <c r="I52" s="352" t="s">
        <v>8</v>
      </c>
      <c r="J52" s="712" t="s">
        <v>6</v>
      </c>
      <c r="K52" s="713" t="s">
        <v>7</v>
      </c>
      <c r="L52" s="352" t="s">
        <v>8</v>
      </c>
      <c r="M52" s="714" t="s">
        <v>6</v>
      </c>
      <c r="N52" s="713" t="s">
        <v>7</v>
      </c>
      <c r="O52" s="477"/>
      <c r="P52" s="4"/>
      <c r="Q52" s="4"/>
    </row>
    <row r="53" spans="1:17" ht="16.5" customHeight="1" thickBot="1">
      <c r="A53" s="1430">
        <v>1</v>
      </c>
      <c r="B53" s="1431"/>
      <c r="C53" s="1432"/>
      <c r="D53" s="356">
        <v>2</v>
      </c>
      <c r="E53" s="356">
        <v>3</v>
      </c>
      <c r="F53" s="356">
        <v>4</v>
      </c>
      <c r="G53" s="356">
        <v>5</v>
      </c>
      <c r="H53" s="356">
        <v>6</v>
      </c>
      <c r="I53" s="356">
        <v>7</v>
      </c>
      <c r="J53" s="356">
        <v>8</v>
      </c>
      <c r="K53" s="356">
        <v>9</v>
      </c>
      <c r="L53" s="356">
        <v>10</v>
      </c>
      <c r="M53" s="356">
        <v>11</v>
      </c>
      <c r="N53" s="355">
        <v>12</v>
      </c>
      <c r="O53" s="357">
        <v>13</v>
      </c>
      <c r="P53" s="4" t="s">
        <v>43</v>
      </c>
      <c r="Q53" s="4"/>
    </row>
    <row r="54" spans="1:17" ht="16.5" customHeight="1" outlineLevel="1" thickBot="1">
      <c r="A54" s="312" t="s">
        <v>19</v>
      </c>
      <c r="B54" s="177">
        <v>4.466616</v>
      </c>
      <c r="C54" s="177">
        <f>G54</f>
        <v>5.3599392</v>
      </c>
      <c r="D54" s="176"/>
      <c r="E54" s="80"/>
      <c r="F54" s="79"/>
      <c r="G54" s="527">
        <f>B54*1.2</f>
        <v>5.3599392</v>
      </c>
      <c r="H54" s="525" t="s">
        <v>33</v>
      </c>
      <c r="I54" s="453"/>
      <c r="J54" s="335"/>
      <c r="K54" s="453"/>
      <c r="L54" s="335"/>
      <c r="M54" s="335"/>
      <c r="N54" s="335"/>
      <c r="O54" s="315"/>
      <c r="P54" s="364"/>
      <c r="Q54" s="4"/>
    </row>
    <row r="55" spans="1:16" s="455" customFormat="1" ht="16.5" customHeight="1" outlineLevel="1">
      <c r="A55" s="1447" t="s">
        <v>208</v>
      </c>
      <c r="B55" s="1448"/>
      <c r="C55" s="1449"/>
      <c r="D55" s="592" t="s">
        <v>175</v>
      </c>
      <c r="E55" s="63" t="s">
        <v>9</v>
      </c>
      <c r="F55" s="86">
        <v>8</v>
      </c>
      <c r="G55" s="68">
        <v>497.83</v>
      </c>
      <c r="H55" s="375">
        <f aca="true" t="shared" si="1" ref="H55:H60">F55*G55/1000*1.2</f>
        <v>4.779167999999999</v>
      </c>
      <c r="I55" s="94"/>
      <c r="J55" s="94"/>
      <c r="K55" s="446"/>
      <c r="L55" s="170"/>
      <c r="M55" s="172"/>
      <c r="N55" s="484"/>
      <c r="O55" s="136"/>
      <c r="P55" s="4"/>
    </row>
    <row r="56" spans="1:16" s="455" customFormat="1" ht="16.5" customHeight="1" outlineLevel="1">
      <c r="A56" s="750" t="s">
        <v>152</v>
      </c>
      <c r="B56" s="751"/>
      <c r="C56" s="752"/>
      <c r="D56" s="592"/>
      <c r="E56" s="63" t="s">
        <v>15</v>
      </c>
      <c r="F56" s="86">
        <v>2</v>
      </c>
      <c r="G56" s="68">
        <v>50</v>
      </c>
      <c r="H56" s="375">
        <f t="shared" si="1"/>
        <v>0.12</v>
      </c>
      <c r="I56" s="94"/>
      <c r="J56" s="94"/>
      <c r="K56" s="446"/>
      <c r="L56" s="170"/>
      <c r="M56" s="95"/>
      <c r="N56" s="484"/>
      <c r="O56" s="136"/>
      <c r="P56" s="4"/>
    </row>
    <row r="57" spans="1:16" s="455" customFormat="1" ht="16.5" customHeight="1" outlineLevel="1">
      <c r="A57" s="747" t="s">
        <v>162</v>
      </c>
      <c r="B57" s="748"/>
      <c r="C57" s="749"/>
      <c r="D57" s="592" t="s">
        <v>47</v>
      </c>
      <c r="E57" s="63" t="s">
        <v>15</v>
      </c>
      <c r="F57" s="86">
        <v>1</v>
      </c>
      <c r="G57" s="68">
        <v>11.15</v>
      </c>
      <c r="H57" s="375">
        <f t="shared" si="1"/>
        <v>0.01338</v>
      </c>
      <c r="I57" s="94"/>
      <c r="J57" s="94"/>
      <c r="K57" s="446"/>
      <c r="L57" s="170"/>
      <c r="M57" s="95"/>
      <c r="N57" s="484"/>
      <c r="O57" s="136"/>
      <c r="P57" s="4"/>
    </row>
    <row r="58" spans="1:16" s="455" customFormat="1" ht="16.5" customHeight="1" outlineLevel="1">
      <c r="A58" s="750" t="s">
        <v>209</v>
      </c>
      <c r="B58" s="751"/>
      <c r="C58" s="752"/>
      <c r="D58" s="592" t="s">
        <v>46</v>
      </c>
      <c r="E58" s="63" t="s">
        <v>9</v>
      </c>
      <c r="F58" s="86">
        <v>1</v>
      </c>
      <c r="G58" s="68">
        <v>130.93</v>
      </c>
      <c r="H58" s="375">
        <f t="shared" si="1"/>
        <v>0.157116</v>
      </c>
      <c r="I58" s="94"/>
      <c r="J58" s="94"/>
      <c r="K58" s="446"/>
      <c r="L58" s="170"/>
      <c r="M58" s="95"/>
      <c r="N58" s="484"/>
      <c r="O58" s="136"/>
      <c r="P58" s="4"/>
    </row>
    <row r="59" spans="1:16" s="455" customFormat="1" ht="16.5" customHeight="1" outlineLevel="1">
      <c r="A59" s="1409" t="s">
        <v>184</v>
      </c>
      <c r="B59" s="1410"/>
      <c r="C59" s="1411"/>
      <c r="D59" s="592"/>
      <c r="E59" s="63" t="s">
        <v>15</v>
      </c>
      <c r="F59" s="86">
        <v>1</v>
      </c>
      <c r="G59" s="68">
        <v>41.2</v>
      </c>
      <c r="H59" s="375">
        <f t="shared" si="1"/>
        <v>0.04944</v>
      </c>
      <c r="I59" s="94"/>
      <c r="J59" s="94"/>
      <c r="K59" s="446"/>
      <c r="L59" s="170"/>
      <c r="M59" s="95"/>
      <c r="N59" s="484"/>
      <c r="O59" s="136"/>
      <c r="P59" s="4"/>
    </row>
    <row r="60" spans="1:16" s="455" customFormat="1" ht="16.5" customHeight="1" outlineLevel="1">
      <c r="A60" s="1477" t="s">
        <v>161</v>
      </c>
      <c r="B60" s="1413"/>
      <c r="C60" s="1413"/>
      <c r="D60" s="592" t="s">
        <v>47</v>
      </c>
      <c r="E60" s="613" t="s">
        <v>15</v>
      </c>
      <c r="F60" s="86">
        <v>18</v>
      </c>
      <c r="G60" s="68">
        <v>11.15</v>
      </c>
      <c r="H60" s="375">
        <f t="shared" si="1"/>
        <v>0.24084</v>
      </c>
      <c r="I60" s="94"/>
      <c r="J60" s="94"/>
      <c r="K60" s="446"/>
      <c r="L60" s="170"/>
      <c r="M60" s="95"/>
      <c r="N60" s="484"/>
      <c r="O60" s="136"/>
      <c r="P60" s="4"/>
    </row>
    <row r="61" spans="1:15" s="4" customFormat="1" ht="21" customHeight="1" outlineLevel="1" thickBot="1">
      <c r="A61" s="672"/>
      <c r="B61" s="674" t="s">
        <v>11</v>
      </c>
      <c r="C61" s="675"/>
      <c r="D61" s="592"/>
      <c r="E61" s="63"/>
      <c r="F61" s="36"/>
      <c r="G61" s="37"/>
      <c r="H61" s="93">
        <f>SUM(H55:H60)</f>
        <v>5.359944</v>
      </c>
      <c r="I61" s="149"/>
      <c r="J61" s="38"/>
      <c r="K61" s="148"/>
      <c r="L61" s="38"/>
      <c r="M61" s="23"/>
      <c r="N61" s="376"/>
      <c r="O61" s="136"/>
    </row>
    <row r="62" spans="1:15" s="4" customFormat="1" ht="21" customHeight="1" outlineLevel="1" thickBot="1">
      <c r="A62" s="299" t="s">
        <v>20</v>
      </c>
      <c r="B62" s="265">
        <v>0.07805</v>
      </c>
      <c r="C62" s="265">
        <f>G62</f>
        <v>0.09366</v>
      </c>
      <c r="D62" s="300"/>
      <c r="E62" s="60"/>
      <c r="F62" s="61"/>
      <c r="G62" s="346">
        <f>B62*1.2</f>
        <v>0.09366</v>
      </c>
      <c r="H62" s="303" t="s">
        <v>33</v>
      </c>
      <c r="I62" s="304"/>
      <c r="J62" s="304"/>
      <c r="K62" s="77"/>
      <c r="L62" s="304"/>
      <c r="M62" s="304"/>
      <c r="N62" s="77"/>
      <c r="O62" s="305"/>
    </row>
    <row r="63" spans="1:16" s="455" customFormat="1" ht="16.5" customHeight="1" outlineLevel="1">
      <c r="A63" s="1474" t="s">
        <v>161</v>
      </c>
      <c r="B63" s="1475"/>
      <c r="C63" s="1476"/>
      <c r="D63" s="592" t="s">
        <v>47</v>
      </c>
      <c r="E63" s="63" t="s">
        <v>15</v>
      </c>
      <c r="F63" s="86">
        <v>7</v>
      </c>
      <c r="G63" s="68">
        <v>11.15</v>
      </c>
      <c r="H63" s="375">
        <f>F63*G63/1000*1.2</f>
        <v>0.09366</v>
      </c>
      <c r="I63" s="94"/>
      <c r="J63" s="94"/>
      <c r="K63" s="446"/>
      <c r="L63" s="170"/>
      <c r="M63" s="95"/>
      <c r="N63" s="484"/>
      <c r="O63" s="136"/>
      <c r="P63" s="4"/>
    </row>
    <row r="64" spans="1:15" s="4" customFormat="1" ht="15.75" outlineLevel="1">
      <c r="A64" s="1528"/>
      <c r="B64" s="1529"/>
      <c r="C64" s="1530"/>
      <c r="D64" s="592"/>
      <c r="E64" s="154"/>
      <c r="F64" s="86"/>
      <c r="G64" s="130"/>
      <c r="H64" s="375">
        <f>F64*G64/1000*1.2</f>
        <v>0</v>
      </c>
      <c r="I64" s="128"/>
      <c r="J64" s="128"/>
      <c r="K64" s="376"/>
      <c r="L64" s="38"/>
      <c r="M64" s="131"/>
      <c r="N64" s="376"/>
      <c r="O64" s="152"/>
    </row>
    <row r="65" spans="1:15" s="4" customFormat="1" ht="16.5" customHeight="1" outlineLevel="1" thickBot="1">
      <c r="A65" s="1406" t="s">
        <v>11</v>
      </c>
      <c r="B65" s="1407"/>
      <c r="C65" s="1408"/>
      <c r="D65" s="638"/>
      <c r="E65" s="505"/>
      <c r="F65" s="542"/>
      <c r="G65" s="481"/>
      <c r="H65" s="212">
        <f>SUM(H63:H64)</f>
        <v>0.09366</v>
      </c>
      <c r="I65" s="295"/>
      <c r="J65" s="295"/>
      <c r="K65" s="246"/>
      <c r="L65" s="295"/>
      <c r="M65" s="295"/>
      <c r="N65" s="74"/>
      <c r="O65" s="543"/>
    </row>
    <row r="66" spans="1:15" s="4" customFormat="1" ht="21" customHeight="1" outlineLevel="1" collapsed="1" thickBot="1">
      <c r="A66" s="758" t="s">
        <v>185</v>
      </c>
      <c r="B66" s="431">
        <v>4.88081</v>
      </c>
      <c r="C66" s="431">
        <f>G66</f>
        <v>5.856972</v>
      </c>
      <c r="D66" s="759">
        <v>0</v>
      </c>
      <c r="E66" s="1532">
        <f>N72</f>
        <v>0</v>
      </c>
      <c r="F66" s="1533"/>
      <c r="G66" s="544">
        <f>B66*1.2</f>
        <v>5.856972</v>
      </c>
      <c r="H66" s="303" t="s">
        <v>33</v>
      </c>
      <c r="I66" s="249"/>
      <c r="J66" s="249"/>
      <c r="K66" s="249"/>
      <c r="L66" s="249"/>
      <c r="M66" s="249"/>
      <c r="N66" s="249"/>
      <c r="O66" s="248"/>
    </row>
    <row r="67" spans="1:15" s="4" customFormat="1" ht="17.25" customHeight="1" outlineLevel="1" thickBot="1">
      <c r="A67" s="1415" t="s">
        <v>17</v>
      </c>
      <c r="B67" s="1416"/>
      <c r="C67" s="1417"/>
      <c r="D67" s="1441" t="s">
        <v>2</v>
      </c>
      <c r="E67" s="1443" t="s">
        <v>3</v>
      </c>
      <c r="F67" s="1482" t="s">
        <v>18</v>
      </c>
      <c r="G67" s="1483"/>
      <c r="H67" s="1534"/>
      <c r="I67" s="1531" t="s">
        <v>4</v>
      </c>
      <c r="J67" s="1402"/>
      <c r="K67" s="1403"/>
      <c r="L67" s="1531" t="s">
        <v>5</v>
      </c>
      <c r="M67" s="1402"/>
      <c r="N67" s="1479"/>
      <c r="O67" s="418" t="s">
        <v>34</v>
      </c>
    </row>
    <row r="68" spans="1:15" s="4" customFormat="1" ht="48" customHeight="1" thickBot="1">
      <c r="A68" s="1418"/>
      <c r="B68" s="1419"/>
      <c r="C68" s="1420"/>
      <c r="D68" s="1442"/>
      <c r="E68" s="1444"/>
      <c r="F68" s="756" t="s">
        <v>35</v>
      </c>
      <c r="G68" s="709" t="s">
        <v>6</v>
      </c>
      <c r="H68" s="705" t="s">
        <v>7</v>
      </c>
      <c r="I68" s="390" t="s">
        <v>8</v>
      </c>
      <c r="J68" s="710" t="s">
        <v>6</v>
      </c>
      <c r="K68" s="708" t="s">
        <v>7</v>
      </c>
      <c r="L68" s="390" t="s">
        <v>8</v>
      </c>
      <c r="M68" s="706" t="s">
        <v>6</v>
      </c>
      <c r="N68" s="393" t="s">
        <v>7</v>
      </c>
      <c r="O68" s="417"/>
    </row>
    <row r="69" spans="1:15" s="4" customFormat="1" ht="16.5" thickBot="1">
      <c r="A69" s="1433">
        <v>1</v>
      </c>
      <c r="B69" s="1434"/>
      <c r="C69" s="1435"/>
      <c r="D69" s="761">
        <v>2</v>
      </c>
      <c r="E69" s="761">
        <v>3</v>
      </c>
      <c r="F69" s="761">
        <v>4</v>
      </c>
      <c r="G69" s="761">
        <v>5</v>
      </c>
      <c r="H69" s="761">
        <v>6</v>
      </c>
      <c r="I69" s="761">
        <v>7</v>
      </c>
      <c r="J69" s="761">
        <v>8</v>
      </c>
      <c r="K69" s="761">
        <v>9</v>
      </c>
      <c r="L69" s="761">
        <v>10</v>
      </c>
      <c r="M69" s="761">
        <v>11</v>
      </c>
      <c r="N69" s="760">
        <v>12</v>
      </c>
      <c r="O69" s="758">
        <v>13</v>
      </c>
    </row>
    <row r="70" spans="1:15" s="4" customFormat="1" ht="15.75">
      <c r="A70" s="753" t="s">
        <v>219</v>
      </c>
      <c r="B70" s="754"/>
      <c r="C70" s="755"/>
      <c r="D70" s="633" t="s">
        <v>117</v>
      </c>
      <c r="E70" s="404" t="s">
        <v>9</v>
      </c>
      <c r="F70" s="405">
        <v>4.1</v>
      </c>
      <c r="G70" s="682">
        <v>475</v>
      </c>
      <c r="H70" s="483">
        <f>F70*G70/1000*1.2</f>
        <v>2.3369999999999997</v>
      </c>
      <c r="I70" s="404"/>
      <c r="J70" s="404"/>
      <c r="K70" s="404"/>
      <c r="L70" s="404"/>
      <c r="M70" s="404"/>
      <c r="N70" s="404"/>
      <c r="O70" s="406"/>
    </row>
    <row r="71" spans="1:15" s="4" customFormat="1" ht="15.75">
      <c r="A71" s="696" t="s">
        <v>220</v>
      </c>
      <c r="B71" s="697"/>
      <c r="C71" s="697"/>
      <c r="D71" s="407" t="s">
        <v>117</v>
      </c>
      <c r="E71" s="408" t="s">
        <v>9</v>
      </c>
      <c r="F71" s="566">
        <v>4</v>
      </c>
      <c r="G71" s="408">
        <v>733.33</v>
      </c>
      <c r="H71" s="632">
        <f>F71*G71/1000*1.2</f>
        <v>3.519984</v>
      </c>
      <c r="I71" s="408"/>
      <c r="J71" s="408"/>
      <c r="K71" s="408"/>
      <c r="L71" s="408"/>
      <c r="M71" s="408"/>
      <c r="N71" s="408"/>
      <c r="O71" s="410"/>
    </row>
    <row r="72" spans="1:15" s="4" customFormat="1" ht="16.5" thickBot="1">
      <c r="A72" s="1491" t="s">
        <v>11</v>
      </c>
      <c r="B72" s="1492"/>
      <c r="C72" s="1493"/>
      <c r="D72" s="637"/>
      <c r="E72" s="634"/>
      <c r="F72" s="568"/>
      <c r="G72" s="568"/>
      <c r="H72" s="565">
        <f>SUM(H70:H71)</f>
        <v>5.856984</v>
      </c>
      <c r="I72" s="414"/>
      <c r="J72" s="414"/>
      <c r="K72" s="414"/>
      <c r="L72" s="414"/>
      <c r="M72" s="414"/>
      <c r="N72" s="415"/>
      <c r="O72" s="416"/>
    </row>
    <row r="73" spans="1:15" s="4" customFormat="1" ht="16.5" thickBot="1">
      <c r="A73" s="108" t="s">
        <v>127</v>
      </c>
      <c r="B73" s="112"/>
      <c r="C73" s="113"/>
      <c r="D73" s="636"/>
      <c r="E73" s="635"/>
      <c r="F73" s="567"/>
      <c r="G73" s="567"/>
      <c r="H73" s="436">
        <f>H65+H61+H49+H45+H37+H26+H17+H11+H72+K11</f>
        <v>116.45754479999998</v>
      </c>
      <c r="I73" s="435"/>
      <c r="J73" s="435"/>
      <c r="K73" s="435"/>
      <c r="L73" s="435"/>
      <c r="M73" s="435"/>
      <c r="N73" s="435"/>
      <c r="O73" s="434"/>
    </row>
    <row r="74" spans="2:14" s="4" customFormat="1" ht="15.75">
      <c r="B74" s="21"/>
      <c r="C74" s="457"/>
      <c r="D74" s="457"/>
      <c r="E74" s="273"/>
      <c r="F74" s="21"/>
      <c r="G74" s="21"/>
      <c r="H74" s="21"/>
      <c r="I74" s="270"/>
      <c r="J74" s="270"/>
      <c r="K74" s="270"/>
      <c r="L74" s="270"/>
      <c r="M74" s="270"/>
      <c r="N74" s="270"/>
    </row>
    <row r="75" spans="1:14" s="4" customFormat="1" ht="15.75">
      <c r="A75" s="458"/>
      <c r="B75" s="21"/>
      <c r="D75" s="52"/>
      <c r="E75" s="273"/>
      <c r="F75" s="21"/>
      <c r="G75" s="21"/>
      <c r="H75" s="21"/>
      <c r="I75" s="270"/>
      <c r="J75" s="270"/>
      <c r="K75" s="270"/>
      <c r="L75" s="270"/>
      <c r="M75" s="270"/>
      <c r="N75" s="270"/>
    </row>
    <row r="76" spans="1:14" s="4" customFormat="1" ht="15.75">
      <c r="A76" s="458" t="s">
        <v>231</v>
      </c>
      <c r="B76" s="21"/>
      <c r="D76" s="52" t="s">
        <v>138</v>
      </c>
      <c r="E76" s="273"/>
      <c r="F76" s="21"/>
      <c r="G76" s="21"/>
      <c r="H76" s="21"/>
      <c r="I76" s="270"/>
      <c r="J76" s="270"/>
      <c r="K76" s="270"/>
      <c r="L76" s="270"/>
      <c r="M76" s="270"/>
      <c r="N76" s="270"/>
    </row>
    <row r="77" spans="4:14" s="4" customFormat="1" ht="15.75">
      <c r="D77" s="21"/>
      <c r="E77" s="273"/>
      <c r="F77" s="21"/>
      <c r="G77" s="51"/>
      <c r="H77" s="51"/>
      <c r="I77" s="51"/>
      <c r="J77" s="270"/>
      <c r="K77" s="270"/>
      <c r="L77" s="270"/>
      <c r="M77" s="270"/>
      <c r="N77" s="270"/>
    </row>
    <row r="78" spans="5:14" s="4" customFormat="1" ht="15.75">
      <c r="E78" s="273"/>
      <c r="F78" s="21"/>
      <c r="G78" s="21"/>
      <c r="H78" s="21"/>
      <c r="I78" s="270"/>
      <c r="J78" s="270"/>
      <c r="K78" s="270"/>
      <c r="L78" s="270"/>
      <c r="M78" s="270"/>
      <c r="N78" s="270"/>
    </row>
    <row r="79" spans="1:14" s="4" customFormat="1" ht="15.75">
      <c r="A79" s="458" t="s">
        <v>39</v>
      </c>
      <c r="B79" s="21"/>
      <c r="D79" s="52" t="s">
        <v>139</v>
      </c>
      <c r="E79" s="273"/>
      <c r="F79" s="21"/>
      <c r="G79" s="21"/>
      <c r="H79" s="21"/>
      <c r="I79" s="270"/>
      <c r="J79" s="270"/>
      <c r="K79" s="270"/>
      <c r="L79" s="270"/>
      <c r="M79" s="270"/>
      <c r="N79" s="270"/>
    </row>
    <row r="80" spans="1:14" s="4" customFormat="1" ht="15.75">
      <c r="A80" s="458"/>
      <c r="B80" s="21"/>
      <c r="D80" s="52"/>
      <c r="E80" s="273"/>
      <c r="F80" s="21"/>
      <c r="G80" s="21"/>
      <c r="H80" s="21"/>
      <c r="I80" s="270"/>
      <c r="J80" s="270"/>
      <c r="K80" s="270"/>
      <c r="L80" s="270"/>
      <c r="M80" s="270"/>
      <c r="N80" s="270"/>
    </row>
    <row r="81" spans="5:14" s="4" customFormat="1" ht="15.75">
      <c r="E81" s="273"/>
      <c r="F81" s="21"/>
      <c r="G81" s="21"/>
      <c r="H81" s="21"/>
      <c r="I81" s="270"/>
      <c r="J81" s="270"/>
      <c r="K81" s="270"/>
      <c r="L81" s="270"/>
      <c r="M81" s="270"/>
      <c r="N81" s="270"/>
    </row>
    <row r="82" spans="1:14" s="4" customFormat="1" ht="15.75">
      <c r="A82" s="459" t="s">
        <v>40</v>
      </c>
      <c r="B82" s="460"/>
      <c r="D82" s="460" t="s">
        <v>140</v>
      </c>
      <c r="E82" s="273"/>
      <c r="F82" s="21"/>
      <c r="G82" s="21"/>
      <c r="H82" s="21"/>
      <c r="I82" s="270"/>
      <c r="J82" s="270"/>
      <c r="K82" s="270"/>
      <c r="L82" s="270"/>
      <c r="M82" s="270"/>
      <c r="N82" s="270"/>
    </row>
    <row r="83" spans="1:14" s="4" customFormat="1" ht="15.75">
      <c r="A83" s="459"/>
      <c r="B83" s="461"/>
      <c r="D83" s="460"/>
      <c r="E83" s="273"/>
      <c r="F83" s="21"/>
      <c r="G83" s="51"/>
      <c r="H83" s="51"/>
      <c r="I83" s="51"/>
      <c r="J83" s="270"/>
      <c r="K83" s="270"/>
      <c r="L83" s="270"/>
      <c r="M83" s="270"/>
      <c r="N83" s="270"/>
    </row>
    <row r="84" spans="1:25" s="4" customFormat="1" ht="15.75">
      <c r="A84" s="21"/>
      <c r="B84" s="21"/>
      <c r="C84" s="21"/>
      <c r="D84" s="21"/>
      <c r="E84" s="273"/>
      <c r="F84" s="21"/>
      <c r="G84" s="51"/>
      <c r="H84" s="51"/>
      <c r="I84" s="51"/>
      <c r="J84" s="270"/>
      <c r="K84" s="270"/>
      <c r="L84" s="270"/>
      <c r="M84" s="270"/>
      <c r="N84" s="270"/>
      <c r="O84" s="21"/>
      <c r="R84" s="21"/>
      <c r="S84" s="21"/>
      <c r="T84" s="21"/>
      <c r="U84" s="21"/>
      <c r="V84" s="21"/>
      <c r="W84" s="21"/>
      <c r="X84" s="21"/>
      <c r="Y84" s="21"/>
    </row>
    <row r="85" spans="1:17" ht="15.75" collapsed="1">
      <c r="A85" s="458" t="s">
        <v>41</v>
      </c>
      <c r="B85" s="4"/>
      <c r="D85" s="52" t="s">
        <v>141</v>
      </c>
      <c r="G85" s="51"/>
      <c r="H85" s="51"/>
      <c r="I85" s="51"/>
      <c r="P85" s="4"/>
      <c r="Q85" s="4"/>
    </row>
    <row r="86" spans="1:17" ht="15.75">
      <c r="A86" s="458"/>
      <c r="D86" s="52"/>
      <c r="P86" s="4"/>
      <c r="Q86" s="4"/>
    </row>
    <row r="87" spans="1:17" ht="15.75">
      <c r="A87" s="458"/>
      <c r="D87" s="52"/>
      <c r="G87" s="51"/>
      <c r="H87" s="51"/>
      <c r="I87" s="51"/>
      <c r="P87" s="4"/>
      <c r="Q87" s="4"/>
    </row>
    <row r="88" spans="1:17" ht="15.75">
      <c r="A88" s="458" t="s">
        <v>142</v>
      </c>
      <c r="D88" s="52" t="s">
        <v>143</v>
      </c>
      <c r="M88" s="462"/>
      <c r="P88" s="4"/>
      <c r="Q88" s="4"/>
    </row>
    <row r="89" spans="1:16" ht="15.75">
      <c r="A89" s="463"/>
      <c r="C89" s="52"/>
      <c r="P89" s="4"/>
    </row>
    <row r="90" ht="15.75">
      <c r="P90" s="4"/>
    </row>
    <row r="91" spans="1:16" ht="15.75">
      <c r="A91" s="464" t="s">
        <v>144</v>
      </c>
      <c r="D91" s="52" t="s">
        <v>145</v>
      </c>
      <c r="P91" s="4"/>
    </row>
    <row r="92" spans="1:16" ht="15.75">
      <c r="A92" s="464"/>
      <c r="D92" s="52"/>
      <c r="P92" s="4"/>
    </row>
    <row r="94" ht="15.75">
      <c r="B94" s="465"/>
    </row>
    <row r="100" ht="15.75">
      <c r="A100" s="466"/>
    </row>
  </sheetData>
  <sheetProtection/>
  <mergeCells count="63">
    <mergeCell ref="E67:E68"/>
    <mergeCell ref="I67:K67"/>
    <mergeCell ref="L67:N67"/>
    <mergeCell ref="A69:C69"/>
    <mergeCell ref="A72:C72"/>
    <mergeCell ref="E66:F66"/>
    <mergeCell ref="A67:C68"/>
    <mergeCell ref="D67:D68"/>
    <mergeCell ref="F67:H67"/>
    <mergeCell ref="A53:C53"/>
    <mergeCell ref="A65:C65"/>
    <mergeCell ref="D39:D40"/>
    <mergeCell ref="E50:F50"/>
    <mergeCell ref="A51:C52"/>
    <mergeCell ref="D51:D52"/>
    <mergeCell ref="E51:E52"/>
    <mergeCell ref="F51:H51"/>
    <mergeCell ref="A63:C63"/>
    <mergeCell ref="A64:C64"/>
    <mergeCell ref="L39:N39"/>
    <mergeCell ref="A41:C41"/>
    <mergeCell ref="A48:C48"/>
    <mergeCell ref="A49:C49"/>
    <mergeCell ref="I51:K51"/>
    <mergeCell ref="L51:N51"/>
    <mergeCell ref="L19:N19"/>
    <mergeCell ref="E38:F38"/>
    <mergeCell ref="A39:C40"/>
    <mergeCell ref="E39:E40"/>
    <mergeCell ref="F39:H39"/>
    <mergeCell ref="A33:C33"/>
    <mergeCell ref="A34:C34"/>
    <mergeCell ref="A35:C35"/>
    <mergeCell ref="A36:C36"/>
    <mergeCell ref="I39:K39"/>
    <mergeCell ref="A26:C26"/>
    <mergeCell ref="I6:K6"/>
    <mergeCell ref="L6:N6"/>
    <mergeCell ref="A11:C11"/>
    <mergeCell ref="E18:F18"/>
    <mergeCell ref="A19:C20"/>
    <mergeCell ref="D19:D20"/>
    <mergeCell ref="E19:E20"/>
    <mergeCell ref="F19:H19"/>
    <mergeCell ref="I19:K19"/>
    <mergeCell ref="A21:C21"/>
    <mergeCell ref="A1:B1"/>
    <mergeCell ref="E4:F4"/>
    <mergeCell ref="E5:F5"/>
    <mergeCell ref="A6:C7"/>
    <mergeCell ref="D6:D7"/>
    <mergeCell ref="E6:E7"/>
    <mergeCell ref="F6:H6"/>
    <mergeCell ref="A59:C59"/>
    <mergeCell ref="A37:C37"/>
    <mergeCell ref="A55:C55"/>
    <mergeCell ref="A60:C60"/>
    <mergeCell ref="A10:C10"/>
    <mergeCell ref="A28:C28"/>
    <mergeCell ref="A29:C29"/>
    <mergeCell ref="A30:C30"/>
    <mergeCell ref="A31:C31"/>
    <mergeCell ref="A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zoomScale="70" zoomScaleNormal="70" zoomScalePageLayoutView="0" workbookViewId="0" topLeftCell="A16">
      <selection activeCell="M36" sqref="M36"/>
    </sheetView>
  </sheetViews>
  <sheetFormatPr defaultColWidth="9.140625" defaultRowHeight="15" outlineLevelRow="1" outlineLevelCol="1"/>
  <cols>
    <col min="1" max="1" width="33.28125" style="21" customWidth="1"/>
    <col min="2" max="2" width="25.57421875" style="21" customWidth="1"/>
    <col min="3" max="3" width="35.140625" style="21" customWidth="1"/>
    <col min="4" max="4" width="31.28125" style="21" customWidth="1"/>
    <col min="5" max="5" width="5.140625" style="273" customWidth="1"/>
    <col min="6" max="6" width="11.00390625" style="21" customWidth="1"/>
    <col min="7" max="7" width="11.140625" style="21" customWidth="1"/>
    <col min="8" max="8" width="14.8515625" style="21" customWidth="1"/>
    <col min="9" max="9" width="9.28125" style="270" bestFit="1" customWidth="1" outlineLevel="1"/>
    <col min="10" max="10" width="10.57421875" style="270" bestFit="1" customWidth="1" outlineLevel="1"/>
    <col min="11" max="11" width="11.140625" style="270" customWidth="1" outlineLevel="1"/>
    <col min="12" max="12" width="9.140625" style="270" customWidth="1" outlineLevel="1"/>
    <col min="13" max="13" width="8.57421875" style="270" customWidth="1" outlineLevel="1"/>
    <col min="14" max="14" width="9.421875" style="270" customWidth="1" outlineLevel="1"/>
    <col min="15" max="15" width="17.14062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5" ht="19.5" customHeight="1">
      <c r="A2" s="794" t="s">
        <v>45</v>
      </c>
      <c r="B2" s="795">
        <f>B19+B39+B54+B69</f>
        <v>158.18374740000002</v>
      </c>
      <c r="C2" s="795">
        <f>C19+C39+C54+C69</f>
        <v>189.82049688</v>
      </c>
      <c r="D2" s="796" t="str">
        <f>A19</f>
        <v>АТУ</v>
      </c>
      <c r="E2" s="455"/>
      <c r="F2" s="455"/>
      <c r="G2" s="794"/>
      <c r="H2" s="794"/>
      <c r="I2" s="797"/>
      <c r="J2" s="797"/>
      <c r="K2" s="797"/>
      <c r="L2" s="798"/>
      <c r="M2" s="798"/>
      <c r="N2" s="798"/>
      <c r="O2" s="455"/>
    </row>
    <row r="3" spans="1:15" ht="24" customHeight="1" thickBot="1">
      <c r="A3" s="799">
        <v>43983</v>
      </c>
      <c r="B3" s="795">
        <f>B8+B34+B50+B62</f>
        <v>154.50304500000001</v>
      </c>
      <c r="C3" s="795">
        <f>C8+C34+C50+C62</f>
        <v>185.40365400000002</v>
      </c>
      <c r="D3" s="800" t="str">
        <f>A8</f>
        <v>ЖДУ</v>
      </c>
      <c r="E3" s="801"/>
      <c r="F3" s="802"/>
      <c r="G3" s="455"/>
      <c r="H3" s="455"/>
      <c r="I3" s="797"/>
      <c r="J3" s="797"/>
      <c r="K3" s="797"/>
      <c r="L3" s="798"/>
      <c r="M3" s="798"/>
      <c r="N3" s="798"/>
      <c r="O3" s="455"/>
    </row>
    <row r="4" spans="1:15" ht="18" customHeight="1" thickBot="1">
      <c r="A4" s="803"/>
      <c r="B4" s="804" t="s">
        <v>188</v>
      </c>
      <c r="C4" s="804" t="s">
        <v>189</v>
      </c>
      <c r="D4" s="805" t="s">
        <v>0</v>
      </c>
      <c r="E4" s="1578" t="s">
        <v>1</v>
      </c>
      <c r="F4" s="1579"/>
      <c r="G4" s="455"/>
      <c r="H4" s="455"/>
      <c r="I4" s="798"/>
      <c r="J4" s="798"/>
      <c r="K4" s="798"/>
      <c r="L4" s="798"/>
      <c r="M4" s="798"/>
      <c r="N4" s="798"/>
      <c r="O4" s="455"/>
    </row>
    <row r="5" spans="1:15" ht="69.75" customHeight="1" thickBot="1">
      <c r="A5" s="806" t="s">
        <v>32</v>
      </c>
      <c r="B5" s="807">
        <f>B8+B19</f>
        <v>176.26997500000002</v>
      </c>
      <c r="C5" s="808">
        <f>C8+C19</f>
        <v>211.52397000000002</v>
      </c>
      <c r="D5" s="809">
        <f>K18</f>
        <v>0</v>
      </c>
      <c r="E5" s="1580">
        <f>N18</f>
        <v>0</v>
      </c>
      <c r="F5" s="1581"/>
      <c r="G5" s="324"/>
      <c r="H5" s="810"/>
      <c r="I5" s="798"/>
      <c r="J5" s="798"/>
      <c r="K5" s="798"/>
      <c r="L5" s="798"/>
      <c r="M5" s="798"/>
      <c r="N5" s="798"/>
      <c r="O5" s="455"/>
    </row>
    <row r="6" spans="1:15" ht="18" customHeight="1" thickBot="1">
      <c r="A6" s="1550" t="s">
        <v>17</v>
      </c>
      <c r="B6" s="1551"/>
      <c r="C6" s="1552"/>
      <c r="D6" s="1582" t="s">
        <v>2</v>
      </c>
      <c r="E6" s="1582" t="s">
        <v>3</v>
      </c>
      <c r="F6" s="1578" t="s">
        <v>18</v>
      </c>
      <c r="G6" s="1576"/>
      <c r="H6" s="1577"/>
      <c r="I6" s="1575" t="s">
        <v>4</v>
      </c>
      <c r="J6" s="1576"/>
      <c r="K6" s="1577"/>
      <c r="L6" s="1575" t="s">
        <v>5</v>
      </c>
      <c r="M6" s="1576"/>
      <c r="N6" s="1576"/>
      <c r="O6" s="811" t="s">
        <v>34</v>
      </c>
    </row>
    <row r="7" spans="1:15" ht="45" customHeight="1" thickBot="1">
      <c r="A7" s="1553"/>
      <c r="B7" s="1554"/>
      <c r="C7" s="1555"/>
      <c r="D7" s="1583"/>
      <c r="E7" s="1583"/>
      <c r="F7" s="812" t="s">
        <v>35</v>
      </c>
      <c r="G7" s="813" t="s">
        <v>6</v>
      </c>
      <c r="H7" s="814" t="s">
        <v>7</v>
      </c>
      <c r="I7" s="815" t="s">
        <v>8</v>
      </c>
      <c r="J7" s="816" t="s">
        <v>6</v>
      </c>
      <c r="K7" s="817" t="s">
        <v>7</v>
      </c>
      <c r="L7" s="818" t="s">
        <v>8</v>
      </c>
      <c r="M7" s="819" t="s">
        <v>6</v>
      </c>
      <c r="N7" s="820" t="s">
        <v>7</v>
      </c>
      <c r="O7" s="821"/>
    </row>
    <row r="8" spans="1:15" ht="18" customHeight="1" thickBot="1">
      <c r="A8" s="822" t="s">
        <v>19</v>
      </c>
      <c r="B8" s="823">
        <f>C8/1.2</f>
        <v>103.44397500000001</v>
      </c>
      <c r="C8" s="823">
        <f>H18</f>
        <v>124.13277000000001</v>
      </c>
      <c r="D8" s="824"/>
      <c r="E8" s="825"/>
      <c r="F8" s="1164"/>
      <c r="G8" s="776"/>
      <c r="H8" s="810"/>
      <c r="I8" s="827"/>
      <c r="J8" s="827"/>
      <c r="K8" s="828"/>
      <c r="L8" s="827"/>
      <c r="M8" s="1039"/>
      <c r="N8" s="828"/>
      <c r="O8" s="829"/>
    </row>
    <row r="9" spans="1:15" ht="18" customHeight="1">
      <c r="A9" s="1546" t="s">
        <v>234</v>
      </c>
      <c r="B9" s="1547"/>
      <c r="C9" s="1548"/>
      <c r="D9" s="842"/>
      <c r="E9" s="825" t="s">
        <v>10</v>
      </c>
      <c r="F9" s="826">
        <v>40</v>
      </c>
      <c r="G9" s="834">
        <v>950</v>
      </c>
      <c r="H9" s="835">
        <f aca="true" t="shared" si="0" ref="H9:H17">F9*G9/1000*1.2</f>
        <v>45.6</v>
      </c>
      <c r="I9" s="836"/>
      <c r="J9" s="837"/>
      <c r="K9" s="843"/>
      <c r="L9" s="838"/>
      <c r="M9" s="839"/>
      <c r="N9" s="835"/>
      <c r="O9" s="840"/>
    </row>
    <row r="10" spans="1:15" ht="18" customHeight="1">
      <c r="A10" s="1546" t="s">
        <v>270</v>
      </c>
      <c r="B10" s="1547"/>
      <c r="C10" s="1548"/>
      <c r="D10" s="842"/>
      <c r="E10" s="825" t="s">
        <v>9</v>
      </c>
      <c r="F10" s="845">
        <v>1</v>
      </c>
      <c r="G10" s="1237">
        <v>56000</v>
      </c>
      <c r="H10" s="835">
        <f t="shared" si="0"/>
        <v>67.2</v>
      </c>
      <c r="I10" s="836"/>
      <c r="J10" s="837"/>
      <c r="K10" s="843"/>
      <c r="L10" s="838"/>
      <c r="M10" s="839"/>
      <c r="N10" s="844"/>
      <c r="O10" s="840"/>
    </row>
    <row r="11" spans="1:15" ht="18" customHeight="1">
      <c r="A11" s="1546" t="s">
        <v>244</v>
      </c>
      <c r="B11" s="1547"/>
      <c r="C11" s="1548"/>
      <c r="D11" s="842" t="s">
        <v>222</v>
      </c>
      <c r="E11" s="825" t="s">
        <v>9</v>
      </c>
      <c r="F11" s="845">
        <v>1</v>
      </c>
      <c r="G11" s="848">
        <v>600</v>
      </c>
      <c r="H11" s="843">
        <f t="shared" si="0"/>
        <v>0.72</v>
      </c>
      <c r="I11" s="847"/>
      <c r="J11" s="848"/>
      <c r="K11" s="843"/>
      <c r="L11" s="838"/>
      <c r="M11" s="839"/>
      <c r="N11" s="844"/>
      <c r="O11" s="840"/>
    </row>
    <row r="12" spans="1:15" ht="18" customHeight="1">
      <c r="A12" s="1546" t="s">
        <v>245</v>
      </c>
      <c r="B12" s="1547"/>
      <c r="C12" s="1548"/>
      <c r="D12" s="842" t="s">
        <v>222</v>
      </c>
      <c r="E12" s="825" t="s">
        <v>9</v>
      </c>
      <c r="F12" s="845">
        <v>1</v>
      </c>
      <c r="G12" s="848">
        <v>600</v>
      </c>
      <c r="H12" s="843">
        <f t="shared" si="0"/>
        <v>0.72</v>
      </c>
      <c r="I12" s="847"/>
      <c r="J12" s="848"/>
      <c r="K12" s="843"/>
      <c r="L12" s="838"/>
      <c r="M12" s="839"/>
      <c r="N12" s="844"/>
      <c r="O12" s="840"/>
    </row>
    <row r="13" spans="1:15" ht="18" customHeight="1">
      <c r="A13" s="1549" t="s">
        <v>246</v>
      </c>
      <c r="B13" s="1538"/>
      <c r="C13" s="1539"/>
      <c r="D13" s="842" t="s">
        <v>222</v>
      </c>
      <c r="E13" s="825" t="s">
        <v>9</v>
      </c>
      <c r="F13" s="845">
        <v>1</v>
      </c>
      <c r="G13" s="849">
        <v>600</v>
      </c>
      <c r="H13" s="843">
        <f t="shared" si="0"/>
        <v>0.72</v>
      </c>
      <c r="I13" s="847"/>
      <c r="J13" s="848"/>
      <c r="K13" s="843"/>
      <c r="L13" s="838"/>
      <c r="M13" s="839"/>
      <c r="N13" s="844"/>
      <c r="O13" s="840"/>
    </row>
    <row r="14" spans="1:15" ht="18" customHeight="1">
      <c r="A14" s="1549" t="s">
        <v>266</v>
      </c>
      <c r="B14" s="1538"/>
      <c r="C14" s="1539"/>
      <c r="D14" s="842"/>
      <c r="E14" s="825" t="s">
        <v>9</v>
      </c>
      <c r="F14" s="845">
        <v>2</v>
      </c>
      <c r="G14" s="849">
        <v>350</v>
      </c>
      <c r="H14" s="843">
        <f t="shared" si="0"/>
        <v>0.84</v>
      </c>
      <c r="I14" s="847"/>
      <c r="J14" s="848"/>
      <c r="K14" s="843"/>
      <c r="L14" s="838"/>
      <c r="M14" s="839"/>
      <c r="N14" s="844"/>
      <c r="O14" s="840"/>
    </row>
    <row r="15" spans="1:15" ht="18" customHeight="1">
      <c r="A15" s="1559" t="s">
        <v>269</v>
      </c>
      <c r="B15" s="1538"/>
      <c r="C15" s="1539"/>
      <c r="D15" s="842">
        <v>76040101</v>
      </c>
      <c r="E15" s="825" t="s">
        <v>9</v>
      </c>
      <c r="F15" s="845">
        <v>1</v>
      </c>
      <c r="G15" s="849">
        <v>1100</v>
      </c>
      <c r="H15" s="843">
        <f t="shared" si="0"/>
        <v>1.32</v>
      </c>
      <c r="I15" s="847"/>
      <c r="J15" s="848"/>
      <c r="K15" s="843"/>
      <c r="L15" s="838"/>
      <c r="M15" s="839"/>
      <c r="N15" s="844"/>
      <c r="O15" s="840"/>
    </row>
    <row r="16" spans="1:15" ht="18" customHeight="1">
      <c r="A16" s="1549" t="s">
        <v>268</v>
      </c>
      <c r="B16" s="1538"/>
      <c r="C16" s="1539"/>
      <c r="D16" s="842"/>
      <c r="E16" s="825" t="s">
        <v>49</v>
      </c>
      <c r="F16" s="845">
        <v>100</v>
      </c>
      <c r="G16" s="849">
        <v>50</v>
      </c>
      <c r="H16" s="843">
        <f t="shared" si="0"/>
        <v>6</v>
      </c>
      <c r="I16" s="847"/>
      <c r="J16" s="848"/>
      <c r="K16" s="843"/>
      <c r="L16" s="838"/>
      <c r="M16" s="839"/>
      <c r="N16" s="844"/>
      <c r="O16" s="840"/>
    </row>
    <row r="17" spans="1:15" ht="18" customHeight="1">
      <c r="A17" s="1556" t="s">
        <v>241</v>
      </c>
      <c r="B17" s="1557"/>
      <c r="C17" s="1558"/>
      <c r="D17" s="850" t="s">
        <v>213</v>
      </c>
      <c r="E17" s="825" t="s">
        <v>9</v>
      </c>
      <c r="F17" s="851">
        <v>1.5345</v>
      </c>
      <c r="G17" s="846">
        <v>550</v>
      </c>
      <c r="H17" s="835">
        <f t="shared" si="0"/>
        <v>1.01277</v>
      </c>
      <c r="I17" s="834"/>
      <c r="J17" s="852"/>
      <c r="K17" s="853"/>
      <c r="L17" s="838"/>
      <c r="M17" s="839"/>
      <c r="N17" s="844"/>
      <c r="O17" s="840"/>
    </row>
    <row r="18" spans="1:15" ht="18" customHeight="1" thickBot="1">
      <c r="A18" s="1587" t="s">
        <v>11</v>
      </c>
      <c r="B18" s="1588"/>
      <c r="C18" s="1589"/>
      <c r="D18" s="858"/>
      <c r="E18" s="859"/>
      <c r="F18" s="833"/>
      <c r="G18" s="860"/>
      <c r="H18" s="861">
        <f>SUM(H9:H17)</f>
        <v>124.13277000000001</v>
      </c>
      <c r="I18" s="862"/>
      <c r="J18" s="863"/>
      <c r="K18" s="864">
        <f>SUM(K8:K17)</f>
        <v>0</v>
      </c>
      <c r="L18" s="865"/>
      <c r="M18" s="863"/>
      <c r="N18" s="866"/>
      <c r="O18" s="867"/>
    </row>
    <row r="19" spans="1:16" ht="18" customHeight="1" thickBot="1">
      <c r="A19" s="868" t="s">
        <v>20</v>
      </c>
      <c r="B19" s="775">
        <f>C19/1.2</f>
        <v>72.82600000000001</v>
      </c>
      <c r="C19" s="775">
        <f>H29</f>
        <v>87.3912</v>
      </c>
      <c r="D19" s="869"/>
      <c r="E19" s="825"/>
      <c r="F19" s="1164"/>
      <c r="G19" s="324"/>
      <c r="H19" s="870"/>
      <c r="I19" s="871"/>
      <c r="J19" s="871"/>
      <c r="K19" s="872"/>
      <c r="L19" s="871"/>
      <c r="M19" s="871"/>
      <c r="N19" s="872"/>
      <c r="O19" s="873"/>
      <c r="P19" s="78"/>
    </row>
    <row r="20" spans="1:15" ht="18" customHeight="1">
      <c r="A20" s="1566" t="s">
        <v>230</v>
      </c>
      <c r="B20" s="1567"/>
      <c r="C20" s="1568"/>
      <c r="D20" s="850"/>
      <c r="E20" s="825" t="s">
        <v>9</v>
      </c>
      <c r="F20" s="845">
        <v>70</v>
      </c>
      <c r="G20" s="874">
        <v>745</v>
      </c>
      <c r="H20" s="843">
        <f aca="true" t="shared" si="1" ref="H20:H28">F20*G20/1000*1.2</f>
        <v>62.58</v>
      </c>
      <c r="I20" s="865"/>
      <c r="J20" s="865"/>
      <c r="K20" s="875"/>
      <c r="L20" s="865"/>
      <c r="M20" s="865"/>
      <c r="N20" s="875"/>
      <c r="O20" s="876"/>
    </row>
    <row r="21" spans="1:15" ht="18" customHeight="1">
      <c r="A21" s="1547" t="s">
        <v>233</v>
      </c>
      <c r="B21" s="1547"/>
      <c r="C21" s="1548"/>
      <c r="D21" s="877"/>
      <c r="E21" s="825" t="s">
        <v>9</v>
      </c>
      <c r="F21" s="878">
        <v>5</v>
      </c>
      <c r="G21" s="848">
        <v>300</v>
      </c>
      <c r="H21" s="843">
        <f t="shared" si="1"/>
        <v>1.7999999999999998</v>
      </c>
      <c r="I21" s="865"/>
      <c r="J21" s="865"/>
      <c r="K21" s="875"/>
      <c r="L21" s="865"/>
      <c r="M21" s="865"/>
      <c r="N21" s="875"/>
      <c r="O21" s="876"/>
    </row>
    <row r="22" spans="1:15" ht="18" customHeight="1">
      <c r="A22" s="1547" t="s">
        <v>235</v>
      </c>
      <c r="B22" s="1547"/>
      <c r="C22" s="1548"/>
      <c r="D22" s="877"/>
      <c r="E22" s="825" t="s">
        <v>29</v>
      </c>
      <c r="F22" s="878">
        <v>200</v>
      </c>
      <c r="G22" s="848">
        <v>53.33</v>
      </c>
      <c r="H22" s="843">
        <f t="shared" si="1"/>
        <v>12.7992</v>
      </c>
      <c r="I22" s="865"/>
      <c r="J22" s="865"/>
      <c r="K22" s="875"/>
      <c r="L22" s="865"/>
      <c r="M22" s="865"/>
      <c r="N22" s="875"/>
      <c r="O22" s="876"/>
    </row>
    <row r="23" spans="1:15" ht="18" customHeight="1">
      <c r="A23" s="1538" t="s">
        <v>236</v>
      </c>
      <c r="B23" s="1538"/>
      <c r="C23" s="1539"/>
      <c r="D23" s="877"/>
      <c r="E23" s="825" t="s">
        <v>9</v>
      </c>
      <c r="F23" s="826">
        <v>2</v>
      </c>
      <c r="G23" s="848">
        <v>1275</v>
      </c>
      <c r="H23" s="843">
        <f t="shared" si="1"/>
        <v>3.0599999999999996</v>
      </c>
      <c r="I23" s="865"/>
      <c r="J23" s="865"/>
      <c r="K23" s="875"/>
      <c r="L23" s="865"/>
      <c r="M23" s="865"/>
      <c r="N23" s="875"/>
      <c r="O23" s="876"/>
    </row>
    <row r="24" spans="1:15" ht="18" customHeight="1">
      <c r="A24" s="1538" t="s">
        <v>262</v>
      </c>
      <c r="B24" s="1538"/>
      <c r="C24" s="1539"/>
      <c r="D24" s="842"/>
      <c r="E24" s="825" t="s">
        <v>10</v>
      </c>
      <c r="F24" s="845">
        <v>0.25</v>
      </c>
      <c r="G24" s="848">
        <v>3200</v>
      </c>
      <c r="H24" s="843">
        <f t="shared" si="1"/>
        <v>0.96</v>
      </c>
      <c r="I24" s="845">
        <v>0.25</v>
      </c>
      <c r="J24" s="848">
        <v>3200</v>
      </c>
      <c r="K24" s="843">
        <f>I24*J24/1000*1.2</f>
        <v>0.96</v>
      </c>
      <c r="L24" s="865"/>
      <c r="M24" s="865"/>
      <c r="N24" s="875"/>
      <c r="O24" s="876"/>
    </row>
    <row r="25" spans="1:15" ht="18" customHeight="1">
      <c r="A25" s="1540" t="s">
        <v>263</v>
      </c>
      <c r="B25" s="1541"/>
      <c r="C25" s="1542"/>
      <c r="D25" s="1258" t="s">
        <v>86</v>
      </c>
      <c r="E25" s="825" t="s">
        <v>9</v>
      </c>
      <c r="F25" s="825">
        <v>9</v>
      </c>
      <c r="G25" s="1098">
        <v>220</v>
      </c>
      <c r="H25" s="1255">
        <f t="shared" si="1"/>
        <v>2.376</v>
      </c>
      <c r="I25" s="845"/>
      <c r="J25" s="848"/>
      <c r="K25" s="843"/>
      <c r="L25" s="865"/>
      <c r="M25" s="865"/>
      <c r="N25" s="875"/>
      <c r="O25" s="876"/>
    </row>
    <row r="26" spans="1:15" ht="18" customHeight="1">
      <c r="A26" s="1540" t="s">
        <v>264</v>
      </c>
      <c r="B26" s="1541"/>
      <c r="C26" s="1541"/>
      <c r="D26" s="1257" t="s">
        <v>88</v>
      </c>
      <c r="E26" s="825" t="s">
        <v>9</v>
      </c>
      <c r="F26" s="825">
        <v>1</v>
      </c>
      <c r="G26" s="1098">
        <v>100</v>
      </c>
      <c r="H26" s="1255">
        <f t="shared" si="1"/>
        <v>0.12</v>
      </c>
      <c r="I26" s="845"/>
      <c r="J26" s="848"/>
      <c r="K26" s="843"/>
      <c r="L26" s="865"/>
      <c r="M26" s="865"/>
      <c r="N26" s="875"/>
      <c r="O26" s="876"/>
    </row>
    <row r="27" spans="1:15" ht="18" customHeight="1">
      <c r="A27" s="1541" t="s">
        <v>265</v>
      </c>
      <c r="B27" s="1541"/>
      <c r="C27" s="1541"/>
      <c r="D27" s="1257"/>
      <c r="E27" s="825" t="s">
        <v>9</v>
      </c>
      <c r="F27" s="859">
        <v>2</v>
      </c>
      <c r="G27" s="849">
        <v>1300</v>
      </c>
      <c r="H27" s="1255">
        <f t="shared" si="1"/>
        <v>3.12</v>
      </c>
      <c r="I27" s="845"/>
      <c r="J27" s="848"/>
      <c r="K27" s="843"/>
      <c r="L27" s="865"/>
      <c r="M27" s="865"/>
      <c r="N27" s="875"/>
      <c r="O27" s="876"/>
    </row>
    <row r="28" spans="1:15" ht="18" customHeight="1">
      <c r="A28" s="1538" t="s">
        <v>259</v>
      </c>
      <c r="B28" s="1538"/>
      <c r="C28" s="1538"/>
      <c r="D28" s="1257"/>
      <c r="E28" s="825" t="s">
        <v>29</v>
      </c>
      <c r="F28" s="845">
        <v>24</v>
      </c>
      <c r="G28" s="848">
        <v>20</v>
      </c>
      <c r="H28" s="1255">
        <f t="shared" si="1"/>
        <v>0.576</v>
      </c>
      <c r="I28" s="865"/>
      <c r="J28" s="865"/>
      <c r="K28" s="875"/>
      <c r="L28" s="865"/>
      <c r="M28" s="865"/>
      <c r="N28" s="875"/>
      <c r="O28" s="876"/>
    </row>
    <row r="29" spans="1:15" ht="18" customHeight="1" thickBot="1">
      <c r="A29" s="1543" t="s">
        <v>11</v>
      </c>
      <c r="B29" s="1544"/>
      <c r="C29" s="1545"/>
      <c r="D29" s="883"/>
      <c r="E29" s="884"/>
      <c r="F29" s="880"/>
      <c r="G29" s="885"/>
      <c r="H29" s="861">
        <f>SUM(H20:H28)</f>
        <v>87.3912</v>
      </c>
      <c r="I29" s="865"/>
      <c r="J29" s="865"/>
      <c r="K29" s="1256">
        <f>SUM(K19:K28)</f>
        <v>0.96</v>
      </c>
      <c r="L29" s="865"/>
      <c r="M29" s="865"/>
      <c r="N29" s="875"/>
      <c r="O29" s="876"/>
    </row>
    <row r="30" spans="1:16" ht="18" customHeight="1" thickBot="1">
      <c r="A30" s="886" t="s">
        <v>12</v>
      </c>
      <c r="B30" s="808">
        <f>B34+B39</f>
        <v>133.3525674</v>
      </c>
      <c r="C30" s="808">
        <f>C34+C39</f>
        <v>160.02308088</v>
      </c>
      <c r="D30" s="887">
        <f>K45</f>
        <v>0</v>
      </c>
      <c r="E30" s="1590">
        <f>N45</f>
        <v>0</v>
      </c>
      <c r="F30" s="1591"/>
      <c r="G30" s="324"/>
      <c r="H30" s="888"/>
      <c r="I30" s="798"/>
      <c r="J30" s="798"/>
      <c r="K30" s="798"/>
      <c r="L30" s="798"/>
      <c r="M30" s="798"/>
      <c r="N30" s="798"/>
      <c r="O30" s="889"/>
      <c r="P30" s="53"/>
    </row>
    <row r="31" spans="1:15" s="4" customFormat="1" ht="18.75" customHeight="1" thickBot="1">
      <c r="A31" s="1592" t="s">
        <v>17</v>
      </c>
      <c r="B31" s="1551"/>
      <c r="C31" s="1552"/>
      <c r="D31" s="1582" t="s">
        <v>2</v>
      </c>
      <c r="E31" s="1582" t="s">
        <v>3</v>
      </c>
      <c r="F31" s="1578" t="s">
        <v>18</v>
      </c>
      <c r="G31" s="1576"/>
      <c r="H31" s="1577"/>
      <c r="I31" s="1575" t="s">
        <v>4</v>
      </c>
      <c r="J31" s="1576"/>
      <c r="K31" s="1577"/>
      <c r="L31" s="1575" t="s">
        <v>5</v>
      </c>
      <c r="M31" s="1576"/>
      <c r="N31" s="1576"/>
      <c r="O31" s="890" t="s">
        <v>34</v>
      </c>
    </row>
    <row r="32" spans="1:17" ht="54" customHeight="1" thickBot="1">
      <c r="A32" s="1553"/>
      <c r="B32" s="1554"/>
      <c r="C32" s="1555"/>
      <c r="D32" s="1583"/>
      <c r="E32" s="1583"/>
      <c r="F32" s="812" t="s">
        <v>35</v>
      </c>
      <c r="G32" s="891" t="s">
        <v>6</v>
      </c>
      <c r="H32" s="814" t="s">
        <v>7</v>
      </c>
      <c r="I32" s="818" t="s">
        <v>8</v>
      </c>
      <c r="J32" s="816" t="s">
        <v>6</v>
      </c>
      <c r="K32" s="820" t="s">
        <v>7</v>
      </c>
      <c r="L32" s="892" t="s">
        <v>8</v>
      </c>
      <c r="M32" s="893" t="s">
        <v>6</v>
      </c>
      <c r="N32" s="820" t="s">
        <v>7</v>
      </c>
      <c r="O32" s="894"/>
      <c r="P32" s="4"/>
      <c r="Q32" s="4"/>
    </row>
    <row r="33" spans="1:17" ht="17.25" customHeight="1" outlineLevel="1" thickBot="1">
      <c r="A33" s="1570">
        <v>1</v>
      </c>
      <c r="B33" s="1571"/>
      <c r="C33" s="1572"/>
      <c r="D33" s="897">
        <v>2</v>
      </c>
      <c r="E33" s="897">
        <v>3</v>
      </c>
      <c r="F33" s="897">
        <v>4</v>
      </c>
      <c r="G33" s="897">
        <v>5</v>
      </c>
      <c r="H33" s="897">
        <v>6</v>
      </c>
      <c r="I33" s="897">
        <v>7</v>
      </c>
      <c r="J33" s="897">
        <v>8</v>
      </c>
      <c r="K33" s="897">
        <v>9</v>
      </c>
      <c r="L33" s="897">
        <v>10</v>
      </c>
      <c r="M33" s="897">
        <v>11</v>
      </c>
      <c r="N33" s="813">
        <v>12</v>
      </c>
      <c r="O33" s="898">
        <v>13</v>
      </c>
      <c r="P33" s="4"/>
      <c r="Q33" s="4"/>
    </row>
    <row r="34" spans="1:17" ht="17.25" customHeight="1" outlineLevel="1" thickBot="1">
      <c r="A34" s="899" t="s">
        <v>19</v>
      </c>
      <c r="B34" s="774">
        <f>C34/1.2</f>
        <v>48.39732</v>
      </c>
      <c r="C34" s="774">
        <f>H38</f>
        <v>58.076783999999996</v>
      </c>
      <c r="D34" s="900"/>
      <c r="E34" s="901"/>
      <c r="F34" s="1156"/>
      <c r="G34" s="776"/>
      <c r="H34" s="903"/>
      <c r="I34" s="891"/>
      <c r="J34" s="904"/>
      <c r="K34" s="891"/>
      <c r="L34" s="904"/>
      <c r="M34" s="891"/>
      <c r="N34" s="891"/>
      <c r="O34" s="905"/>
      <c r="P34" s="4"/>
      <c r="Q34" s="4"/>
    </row>
    <row r="35" spans="1:17" ht="17.25" customHeight="1" outlineLevel="1">
      <c r="A35" s="906" t="s">
        <v>28</v>
      </c>
      <c r="B35" s="907"/>
      <c r="C35" s="907"/>
      <c r="D35" s="877" t="s">
        <v>13</v>
      </c>
      <c r="E35" s="908" t="s">
        <v>16</v>
      </c>
      <c r="F35" s="856">
        <v>1200</v>
      </c>
      <c r="G35" s="909">
        <v>38.42</v>
      </c>
      <c r="H35" s="857">
        <f>PRODUCT(F35:G35)*1.2/1000</f>
        <v>55.324799999999996</v>
      </c>
      <c r="I35" s="910"/>
      <c r="J35" s="910"/>
      <c r="K35" s="910"/>
      <c r="L35" s="910"/>
      <c r="M35" s="910"/>
      <c r="N35" s="910"/>
      <c r="O35" s="911"/>
      <c r="P35" s="4"/>
      <c r="Q35" s="4"/>
    </row>
    <row r="36" spans="1:17" ht="17.25" customHeight="1" outlineLevel="1">
      <c r="A36" s="912" t="s">
        <v>131</v>
      </c>
      <c r="B36" s="913"/>
      <c r="C36" s="913"/>
      <c r="D36" s="877" t="s">
        <v>21</v>
      </c>
      <c r="E36" s="908" t="s">
        <v>16</v>
      </c>
      <c r="F36" s="914">
        <v>60</v>
      </c>
      <c r="G36" s="915">
        <v>34.75</v>
      </c>
      <c r="H36" s="857">
        <f>PRODUCT(F36:G36)*1.2/1000</f>
        <v>2.502</v>
      </c>
      <c r="I36" s="910"/>
      <c r="J36" s="910"/>
      <c r="K36" s="910"/>
      <c r="L36" s="910"/>
      <c r="M36" s="910"/>
      <c r="N36" s="910"/>
      <c r="O36" s="911"/>
      <c r="P36" s="4"/>
      <c r="Q36" s="4"/>
    </row>
    <row r="37" spans="1:17" ht="17.25" customHeight="1" outlineLevel="1">
      <c r="A37" s="1535" t="s">
        <v>260</v>
      </c>
      <c r="B37" s="1536"/>
      <c r="C37" s="1537"/>
      <c r="D37" s="877"/>
      <c r="E37" s="908" t="s">
        <v>16</v>
      </c>
      <c r="F37" s="914">
        <v>2</v>
      </c>
      <c r="G37" s="915">
        <v>104.16</v>
      </c>
      <c r="H37" s="857">
        <f>PRODUCT(F37:G37)*1.2/1000</f>
        <v>0.24998399999999998</v>
      </c>
      <c r="I37" s="910"/>
      <c r="J37" s="910"/>
      <c r="K37" s="910"/>
      <c r="L37" s="910"/>
      <c r="M37" s="910"/>
      <c r="N37" s="910"/>
      <c r="O37" s="911"/>
      <c r="P37" s="4"/>
      <c r="Q37" s="4"/>
    </row>
    <row r="38" spans="1:17" ht="27" customHeight="1" outlineLevel="1" thickBot="1">
      <c r="A38" s="916"/>
      <c r="B38" s="917" t="s">
        <v>11</v>
      </c>
      <c r="C38" s="917"/>
      <c r="D38" s="918"/>
      <c r="E38" s="919"/>
      <c r="F38" s="919"/>
      <c r="G38" s="920"/>
      <c r="H38" s="1059">
        <f>SUM(H35:H37)</f>
        <v>58.076783999999996</v>
      </c>
      <c r="I38" s="910"/>
      <c r="J38" s="910"/>
      <c r="K38" s="910"/>
      <c r="L38" s="910"/>
      <c r="M38" s="910"/>
      <c r="N38" s="910"/>
      <c r="O38" s="911"/>
      <c r="P38" s="4"/>
      <c r="Q38" s="4"/>
    </row>
    <row r="39" spans="1:17" ht="17.25" customHeight="1" outlineLevel="1" thickBot="1">
      <c r="A39" s="868" t="s">
        <v>20</v>
      </c>
      <c r="B39" s="775">
        <f>C39/1.2</f>
        <v>84.9552474</v>
      </c>
      <c r="C39" s="775">
        <f>H45</f>
        <v>101.94629688</v>
      </c>
      <c r="D39" s="869"/>
      <c r="E39" s="825"/>
      <c r="F39" s="1164"/>
      <c r="G39" s="1144"/>
      <c r="H39" s="922"/>
      <c r="I39" s="871"/>
      <c r="J39" s="871"/>
      <c r="K39" s="872"/>
      <c r="L39" s="871"/>
      <c r="M39" s="871"/>
      <c r="N39" s="872"/>
      <c r="O39" s="873"/>
      <c r="P39" s="4"/>
      <c r="Q39" s="4"/>
    </row>
    <row r="40" spans="1:17" ht="17.25" customHeight="1" outlineLevel="1">
      <c r="A40" s="1573" t="s">
        <v>28</v>
      </c>
      <c r="B40" s="1574"/>
      <c r="C40" s="1574"/>
      <c r="D40" s="877" t="s">
        <v>13</v>
      </c>
      <c r="E40" s="908" t="s">
        <v>16</v>
      </c>
      <c r="F40" s="908">
        <v>865</v>
      </c>
      <c r="G40" s="909">
        <v>38.42</v>
      </c>
      <c r="H40" s="925">
        <f>PRODUCT(F40:G40)*1.2/1000</f>
        <v>39.87996</v>
      </c>
      <c r="I40" s="910"/>
      <c r="J40" s="910"/>
      <c r="K40" s="910"/>
      <c r="L40" s="910"/>
      <c r="M40" s="910"/>
      <c r="N40" s="910"/>
      <c r="O40" s="911"/>
      <c r="P40" s="4"/>
      <c r="Q40" s="4"/>
    </row>
    <row r="41" spans="1:17" ht="17.25" customHeight="1" outlineLevel="1">
      <c r="A41" s="1569" t="s">
        <v>131</v>
      </c>
      <c r="B41" s="1536"/>
      <c r="C41" s="1536"/>
      <c r="D41" s="877" t="s">
        <v>21</v>
      </c>
      <c r="E41" s="908" t="s">
        <v>16</v>
      </c>
      <c r="F41" s="914">
        <v>865.38</v>
      </c>
      <c r="G41" s="915">
        <v>34.75</v>
      </c>
      <c r="H41" s="925">
        <f>PRODUCT(F41:G41)*1.2/1000</f>
        <v>36.086346</v>
      </c>
      <c r="I41" s="910"/>
      <c r="J41" s="910"/>
      <c r="K41" s="910"/>
      <c r="L41" s="910"/>
      <c r="M41" s="910"/>
      <c r="N41" s="910"/>
      <c r="O41" s="911"/>
      <c r="P41" s="4"/>
      <c r="Q41" s="4"/>
    </row>
    <row r="42" spans="1:17" ht="17.25" customHeight="1" outlineLevel="1">
      <c r="A42" s="1569" t="s">
        <v>267</v>
      </c>
      <c r="B42" s="1536"/>
      <c r="C42" s="1536"/>
      <c r="D42" s="877"/>
      <c r="E42" s="908" t="s">
        <v>9</v>
      </c>
      <c r="F42" s="908">
        <v>2</v>
      </c>
      <c r="G42" s="915">
        <v>345.83</v>
      </c>
      <c r="H42" s="925">
        <f>PRODUCT(F42:G42)*1.2/1000</f>
        <v>0.829992</v>
      </c>
      <c r="I42" s="910"/>
      <c r="J42" s="910"/>
      <c r="K42" s="910"/>
      <c r="L42" s="910"/>
      <c r="M42" s="910"/>
      <c r="N42" s="910"/>
      <c r="O42" s="911"/>
      <c r="P42" s="4"/>
      <c r="Q42" s="4"/>
    </row>
    <row r="43" spans="1:17" ht="17.25" customHeight="1" outlineLevel="1">
      <c r="A43" s="1569" t="s">
        <v>271</v>
      </c>
      <c r="B43" s="1536"/>
      <c r="C43" s="1536"/>
      <c r="D43" s="877" t="s">
        <v>272</v>
      </c>
      <c r="E43" s="908" t="s">
        <v>10</v>
      </c>
      <c r="F43" s="908">
        <v>0.18</v>
      </c>
      <c r="G43" s="915">
        <v>59722.22</v>
      </c>
      <c r="H43" s="925">
        <f>PRODUCT(F43:G43)*1.2/1000</f>
        <v>12.89999952</v>
      </c>
      <c r="I43" s="910"/>
      <c r="J43" s="910"/>
      <c r="K43" s="910"/>
      <c r="L43" s="910"/>
      <c r="M43" s="910"/>
      <c r="N43" s="910"/>
      <c r="O43" s="911"/>
      <c r="P43" s="4"/>
      <c r="Q43" s="4"/>
    </row>
    <row r="44" spans="1:17" ht="17.25" customHeight="1" outlineLevel="1">
      <c r="A44" s="1569" t="s">
        <v>24</v>
      </c>
      <c r="B44" s="1536"/>
      <c r="C44" s="1536"/>
      <c r="D44" s="877" t="s">
        <v>25</v>
      </c>
      <c r="E44" s="908" t="s">
        <v>10</v>
      </c>
      <c r="F44" s="908">
        <v>0.18</v>
      </c>
      <c r="G44" s="915">
        <v>56712.96</v>
      </c>
      <c r="H44" s="925">
        <f>PRODUCT(F44:G44)*1.2/1000</f>
        <v>12.24999936</v>
      </c>
      <c r="I44" s="910"/>
      <c r="J44" s="910"/>
      <c r="K44" s="910"/>
      <c r="L44" s="910"/>
      <c r="M44" s="910"/>
      <c r="N44" s="910"/>
      <c r="O44" s="911"/>
      <c r="P44" s="4"/>
      <c r="Q44" s="4"/>
    </row>
    <row r="45" spans="1:17" ht="29.25" customHeight="1" outlineLevel="1" collapsed="1" thickBot="1">
      <c r="A45" s="1584" t="s">
        <v>11</v>
      </c>
      <c r="B45" s="1585"/>
      <c r="C45" s="1586"/>
      <c r="D45" s="928"/>
      <c r="E45" s="884"/>
      <c r="F45" s="929"/>
      <c r="G45" s="825"/>
      <c r="H45" s="1065">
        <f>SUM(H40:H44)</f>
        <v>101.94629688</v>
      </c>
      <c r="I45" s="838"/>
      <c r="J45" s="838"/>
      <c r="K45" s="875"/>
      <c r="L45" s="838"/>
      <c r="M45" s="838"/>
      <c r="N45" s="875"/>
      <c r="O45" s="876"/>
      <c r="P45" s="4"/>
      <c r="Q45" s="4"/>
    </row>
    <row r="46" spans="1:17" ht="32.25" outlineLevel="1" thickBot="1">
      <c r="A46" s="931" t="s">
        <v>14</v>
      </c>
      <c r="B46" s="808">
        <f>B50+B54</f>
        <v>1.2359999999999998</v>
      </c>
      <c r="C46" s="808">
        <f>C50+C54</f>
        <v>1.4831999999999999</v>
      </c>
      <c r="D46" s="932">
        <f>K57</f>
        <v>0</v>
      </c>
      <c r="E46" s="1597">
        <f>N57</f>
        <v>0</v>
      </c>
      <c r="F46" s="1598"/>
      <c r="G46" s="324"/>
      <c r="H46" s="810"/>
      <c r="I46" s="798"/>
      <c r="J46" s="798"/>
      <c r="K46" s="798"/>
      <c r="L46" s="798"/>
      <c r="M46" s="798"/>
      <c r="N46" s="798"/>
      <c r="O46" s="867"/>
      <c r="P46" s="4"/>
      <c r="Q46" s="4"/>
    </row>
    <row r="47" spans="1:17" ht="16.5" thickBot="1">
      <c r="A47" s="1592" t="s">
        <v>17</v>
      </c>
      <c r="B47" s="1551"/>
      <c r="C47" s="1552"/>
      <c r="D47" s="1582" t="s">
        <v>2</v>
      </c>
      <c r="E47" s="1582" t="s">
        <v>3</v>
      </c>
      <c r="F47" s="1578" t="s">
        <v>18</v>
      </c>
      <c r="G47" s="1599"/>
      <c r="H47" s="1579"/>
      <c r="I47" s="1575" t="s">
        <v>4</v>
      </c>
      <c r="J47" s="1606"/>
      <c r="K47" s="1607"/>
      <c r="L47" s="1575" t="s">
        <v>5</v>
      </c>
      <c r="M47" s="1606"/>
      <c r="N47" s="1606"/>
      <c r="O47" s="890" t="s">
        <v>34</v>
      </c>
      <c r="P47" s="4"/>
      <c r="Q47" s="4"/>
    </row>
    <row r="48" spans="1:17" ht="48.75" customHeight="1" thickBot="1">
      <c r="A48" s="1553"/>
      <c r="B48" s="1554"/>
      <c r="C48" s="1555"/>
      <c r="D48" s="1583"/>
      <c r="E48" s="1583"/>
      <c r="F48" s="812" t="s">
        <v>35</v>
      </c>
      <c r="G48" s="897" t="s">
        <v>6</v>
      </c>
      <c r="H48" s="933" t="s">
        <v>7</v>
      </c>
      <c r="I48" s="892" t="s">
        <v>8</v>
      </c>
      <c r="J48" s="818" t="s">
        <v>6</v>
      </c>
      <c r="K48" s="820" t="s">
        <v>7</v>
      </c>
      <c r="L48" s="818" t="s">
        <v>8</v>
      </c>
      <c r="M48" s="819" t="s">
        <v>6</v>
      </c>
      <c r="N48" s="820" t="s">
        <v>7</v>
      </c>
      <c r="O48" s="894"/>
      <c r="P48" s="4"/>
      <c r="Q48" s="4"/>
    </row>
    <row r="49" spans="1:17" ht="17.25" customHeight="1" outlineLevel="1" thickBot="1">
      <c r="A49" s="1592">
        <v>1</v>
      </c>
      <c r="B49" s="1551"/>
      <c r="C49" s="1552"/>
      <c r="D49" s="812">
        <v>2</v>
      </c>
      <c r="E49" s="897">
        <v>3</v>
      </c>
      <c r="F49" s="812">
        <v>4</v>
      </c>
      <c r="G49" s="897">
        <v>5</v>
      </c>
      <c r="H49" s="897">
        <v>6</v>
      </c>
      <c r="I49" s="897">
        <v>7</v>
      </c>
      <c r="J49" s="897">
        <v>8</v>
      </c>
      <c r="K49" s="897">
        <v>9</v>
      </c>
      <c r="L49" s="897">
        <v>10</v>
      </c>
      <c r="M49" s="897">
        <v>11</v>
      </c>
      <c r="N49" s="897">
        <v>12</v>
      </c>
      <c r="O49" s="934">
        <v>13</v>
      </c>
      <c r="P49" s="4"/>
      <c r="Q49" s="4"/>
    </row>
    <row r="50" spans="1:17" ht="17.25" customHeight="1" outlineLevel="1" collapsed="1" thickBot="1">
      <c r="A50" s="899" t="s">
        <v>19</v>
      </c>
      <c r="B50" s="774">
        <f>C50/1.2</f>
        <v>0.9115499999999999</v>
      </c>
      <c r="C50" s="774">
        <f>H53</f>
        <v>1.0938599999999998</v>
      </c>
      <c r="D50" s="900"/>
      <c r="E50" s="901"/>
      <c r="F50" s="901"/>
      <c r="G50" s="776"/>
      <c r="H50" s="810"/>
      <c r="I50" s="935"/>
      <c r="J50" s="904"/>
      <c r="K50" s="935"/>
      <c r="L50" s="904"/>
      <c r="M50" s="935"/>
      <c r="N50" s="935"/>
      <c r="O50" s="905"/>
      <c r="P50" s="4"/>
      <c r="Q50" s="4"/>
    </row>
    <row r="51" spans="1:17" ht="17.25" customHeight="1" outlineLevel="1">
      <c r="A51" s="1028" t="s">
        <v>129</v>
      </c>
      <c r="B51" s="1029"/>
      <c r="C51" s="1029"/>
      <c r="D51" s="936"/>
      <c r="E51" s="1168" t="s">
        <v>9</v>
      </c>
      <c r="F51" s="833">
        <v>13</v>
      </c>
      <c r="G51" s="874">
        <v>30.9</v>
      </c>
      <c r="H51" s="835">
        <f>F51*G51/1000*1.2</f>
        <v>0.48203999999999997</v>
      </c>
      <c r="I51" s="910"/>
      <c r="J51" s="910"/>
      <c r="K51" s="910"/>
      <c r="L51" s="910"/>
      <c r="M51" s="910"/>
      <c r="N51" s="910"/>
      <c r="O51" s="937"/>
      <c r="P51" s="4"/>
      <c r="Q51" s="4"/>
    </row>
    <row r="52" spans="1:17" ht="17.25" customHeight="1" outlineLevel="1" thickBot="1">
      <c r="A52" s="1024" t="s">
        <v>56</v>
      </c>
      <c r="B52" s="1025"/>
      <c r="C52" s="1025"/>
      <c r="D52" s="881" t="s">
        <v>36</v>
      </c>
      <c r="E52" s="855" t="s">
        <v>29</v>
      </c>
      <c r="F52" s="855">
        <v>4.5</v>
      </c>
      <c r="G52" s="938">
        <v>113.3</v>
      </c>
      <c r="H52" s="835">
        <f>F52*G52/1000*1.2</f>
        <v>0.6118199999999999</v>
      </c>
      <c r="I52" s="838"/>
      <c r="J52" s="838"/>
      <c r="K52" s="835"/>
      <c r="L52" s="838"/>
      <c r="M52" s="838"/>
      <c r="N52" s="835"/>
      <c r="O52" s="937"/>
      <c r="P52" s="4"/>
      <c r="Q52" s="4"/>
    </row>
    <row r="53" spans="1:17" ht="17.25" customHeight="1" outlineLevel="1" thickBot="1">
      <c r="A53" s="1595" t="s">
        <v>11</v>
      </c>
      <c r="B53" s="1595"/>
      <c r="C53" s="1596"/>
      <c r="D53" s="939"/>
      <c r="E53" s="860"/>
      <c r="F53" s="860"/>
      <c r="G53" s="885"/>
      <c r="H53" s="861">
        <f>SUM(H51:H52)</f>
        <v>1.0938599999999998</v>
      </c>
      <c r="I53" s="865"/>
      <c r="J53" s="865"/>
      <c r="K53" s="940"/>
      <c r="L53" s="865"/>
      <c r="M53" s="865"/>
      <c r="N53" s="940"/>
      <c r="O53" s="937"/>
      <c r="P53" s="4"/>
      <c r="Q53" s="4"/>
    </row>
    <row r="54" spans="1:17" ht="17.25" customHeight="1" outlineLevel="1" thickBot="1">
      <c r="A54" s="868" t="s">
        <v>20</v>
      </c>
      <c r="B54" s="775">
        <f>C54/1.2</f>
        <v>0.32444999999999996</v>
      </c>
      <c r="C54" s="775">
        <f>H57</f>
        <v>0.38933999999999996</v>
      </c>
      <c r="D54" s="869"/>
      <c r="E54" s="825"/>
      <c r="F54" s="1164"/>
      <c r="G54" s="1144"/>
      <c r="H54" s="922"/>
      <c r="I54" s="871"/>
      <c r="J54" s="871"/>
      <c r="K54" s="872"/>
      <c r="L54" s="871"/>
      <c r="M54" s="871"/>
      <c r="N54" s="872"/>
      <c r="O54" s="873"/>
      <c r="P54" s="4"/>
      <c r="Q54" s="4"/>
    </row>
    <row r="55" spans="1:17" ht="17.25" customHeight="1" outlineLevel="1">
      <c r="A55" s="1593" t="s">
        <v>129</v>
      </c>
      <c r="B55" s="1594"/>
      <c r="C55" s="1594"/>
      <c r="D55" s="942"/>
      <c r="E55" s="910" t="s">
        <v>9</v>
      </c>
      <c r="F55" s="833">
        <v>5</v>
      </c>
      <c r="G55" s="874">
        <v>30.9</v>
      </c>
      <c r="H55" s="835">
        <f>F55*G55/1000*1.2</f>
        <v>0.18539999999999998</v>
      </c>
      <c r="I55" s="910"/>
      <c r="J55" s="910"/>
      <c r="K55" s="910"/>
      <c r="L55" s="910"/>
      <c r="M55" s="910"/>
      <c r="N55" s="910"/>
      <c r="O55" s="937"/>
      <c r="P55" s="4"/>
      <c r="Q55" s="4"/>
    </row>
    <row r="56" spans="1:17" ht="15.75" outlineLevel="1">
      <c r="A56" s="1608" t="s">
        <v>56</v>
      </c>
      <c r="B56" s="1609"/>
      <c r="C56" s="1610"/>
      <c r="D56" s="881" t="s">
        <v>36</v>
      </c>
      <c r="E56" s="825" t="s">
        <v>29</v>
      </c>
      <c r="F56" s="855">
        <v>1.5</v>
      </c>
      <c r="G56" s="938">
        <v>113.3</v>
      </c>
      <c r="H56" s="835">
        <f>F56*G56/1000*1.2</f>
        <v>0.20393999999999998</v>
      </c>
      <c r="I56" s="838"/>
      <c r="J56" s="838"/>
      <c r="K56" s="835"/>
      <c r="L56" s="838"/>
      <c r="M56" s="838"/>
      <c r="N56" s="835"/>
      <c r="O56" s="937"/>
      <c r="P56" s="454"/>
      <c r="Q56" s="4"/>
    </row>
    <row r="57" spans="1:17" ht="24" customHeight="1" outlineLevel="1" thickBot="1">
      <c r="A57" s="1611" t="s">
        <v>11</v>
      </c>
      <c r="B57" s="1612"/>
      <c r="C57" s="1612"/>
      <c r="D57" s="928"/>
      <c r="E57" s="945"/>
      <c r="F57" s="946"/>
      <c r="G57" s="885"/>
      <c r="H57" s="861">
        <f>SUM(H54:H56)</f>
        <v>0.38933999999999996</v>
      </c>
      <c r="I57" s="865"/>
      <c r="J57" s="865"/>
      <c r="K57" s="940"/>
      <c r="L57" s="865"/>
      <c r="M57" s="865"/>
      <c r="N57" s="940"/>
      <c r="O57" s="876"/>
      <c r="P57" s="454"/>
      <c r="Q57" s="4"/>
    </row>
    <row r="58" spans="1:17" ht="25.5" customHeight="1" outlineLevel="1" thickBot="1">
      <c r="A58" s="931" t="s">
        <v>37</v>
      </c>
      <c r="B58" s="808">
        <f>B62+B69</f>
        <v>1.82825</v>
      </c>
      <c r="C58" s="808">
        <f>C62+C69</f>
        <v>2.1938999999999997</v>
      </c>
      <c r="D58" s="947">
        <f>K72</f>
        <v>0</v>
      </c>
      <c r="E58" s="1631">
        <f>N72</f>
        <v>0</v>
      </c>
      <c r="F58" s="1577"/>
      <c r="G58" s="324"/>
      <c r="H58" s="810"/>
      <c r="I58" s="798"/>
      <c r="J58" s="798"/>
      <c r="K58" s="798"/>
      <c r="L58" s="798"/>
      <c r="M58" s="798"/>
      <c r="N58" s="798"/>
      <c r="O58" s="889"/>
      <c r="P58" s="4"/>
      <c r="Q58" s="4"/>
    </row>
    <row r="59" spans="1:17" ht="16.5" outlineLevel="1" thickBot="1">
      <c r="A59" s="1592" t="s">
        <v>17</v>
      </c>
      <c r="B59" s="1551"/>
      <c r="C59" s="1552"/>
      <c r="D59" s="1582" t="s">
        <v>2</v>
      </c>
      <c r="E59" s="1582" t="s">
        <v>3</v>
      </c>
      <c r="F59" s="1578" t="s">
        <v>18</v>
      </c>
      <c r="G59" s="1576"/>
      <c r="H59" s="1577"/>
      <c r="I59" s="1575" t="s">
        <v>4</v>
      </c>
      <c r="J59" s="1576"/>
      <c r="K59" s="1577"/>
      <c r="L59" s="1575" t="s">
        <v>5</v>
      </c>
      <c r="M59" s="1576"/>
      <c r="N59" s="1576"/>
      <c r="O59" s="890" t="s">
        <v>34</v>
      </c>
      <c r="P59" s="4"/>
      <c r="Q59" s="4"/>
    </row>
    <row r="60" spans="1:17" ht="54" customHeight="1" outlineLevel="1" thickBot="1">
      <c r="A60" s="1553"/>
      <c r="B60" s="1554"/>
      <c r="C60" s="1555"/>
      <c r="D60" s="1583"/>
      <c r="E60" s="1583"/>
      <c r="F60" s="812" t="s">
        <v>35</v>
      </c>
      <c r="G60" s="812" t="s">
        <v>6</v>
      </c>
      <c r="H60" s="933" t="s">
        <v>7</v>
      </c>
      <c r="I60" s="892" t="s">
        <v>8</v>
      </c>
      <c r="J60" s="893" t="s">
        <v>6</v>
      </c>
      <c r="K60" s="820" t="s">
        <v>7</v>
      </c>
      <c r="L60" s="892" t="s">
        <v>8</v>
      </c>
      <c r="M60" s="893" t="s">
        <v>6</v>
      </c>
      <c r="N60" s="820" t="s">
        <v>7</v>
      </c>
      <c r="O60" s="894"/>
      <c r="P60" s="4"/>
      <c r="Q60" s="4"/>
    </row>
    <row r="61" spans="1:17" ht="16.5" customHeight="1" thickBot="1">
      <c r="A61" s="1570">
        <v>1</v>
      </c>
      <c r="B61" s="1571"/>
      <c r="C61" s="1572"/>
      <c r="D61" s="897">
        <v>2</v>
      </c>
      <c r="E61" s="897">
        <v>3</v>
      </c>
      <c r="F61" s="897">
        <v>4</v>
      </c>
      <c r="G61" s="897">
        <v>5</v>
      </c>
      <c r="H61" s="897">
        <v>6</v>
      </c>
      <c r="I61" s="897">
        <v>7</v>
      </c>
      <c r="J61" s="897">
        <v>8</v>
      </c>
      <c r="K61" s="897">
        <v>9</v>
      </c>
      <c r="L61" s="897">
        <v>10</v>
      </c>
      <c r="M61" s="897">
        <v>11</v>
      </c>
      <c r="N61" s="813">
        <v>12</v>
      </c>
      <c r="O61" s="898">
        <v>13</v>
      </c>
      <c r="P61" s="4" t="s">
        <v>43</v>
      </c>
      <c r="Q61" s="4"/>
    </row>
    <row r="62" spans="1:17" ht="16.5" customHeight="1" outlineLevel="1" thickBot="1">
      <c r="A62" s="899" t="s">
        <v>19</v>
      </c>
      <c r="B62" s="774">
        <f>C62/1.2</f>
        <v>1.7502</v>
      </c>
      <c r="C62" s="774">
        <f>H68</f>
        <v>2.10024</v>
      </c>
      <c r="D62" s="900"/>
      <c r="E62" s="901"/>
      <c r="F62" s="901"/>
      <c r="G62" s="776"/>
      <c r="H62" s="810"/>
      <c r="I62" s="935"/>
      <c r="J62" s="904"/>
      <c r="K62" s="904"/>
      <c r="L62" s="935"/>
      <c r="M62" s="935"/>
      <c r="N62" s="935"/>
      <c r="O62" s="905"/>
      <c r="P62" s="4"/>
      <c r="Q62" s="4"/>
    </row>
    <row r="63" spans="1:16" s="455" customFormat="1" ht="16.5" customHeight="1" outlineLevel="1">
      <c r="A63" s="1603" t="s">
        <v>261</v>
      </c>
      <c r="B63" s="1604"/>
      <c r="C63" s="1605"/>
      <c r="D63" s="881"/>
      <c r="E63" s="826" t="s">
        <v>15</v>
      </c>
      <c r="F63" s="833">
        <v>1</v>
      </c>
      <c r="G63" s="938">
        <v>781.08</v>
      </c>
      <c r="H63" s="948">
        <f>F63*G63/1000*1.2</f>
        <v>0.9372959999999999</v>
      </c>
      <c r="I63" s="838"/>
      <c r="J63" s="838"/>
      <c r="K63" s="835"/>
      <c r="L63" s="949"/>
      <c r="M63" s="950"/>
      <c r="N63" s="951"/>
      <c r="O63" s="952"/>
      <c r="P63" s="4"/>
    </row>
    <row r="64" spans="1:16" s="455" customFormat="1" ht="34.5" customHeight="1" outlineLevel="1">
      <c r="A64" s="953" t="s">
        <v>216</v>
      </c>
      <c r="B64" s="954"/>
      <c r="C64" s="955"/>
      <c r="D64" s="956" t="s">
        <v>217</v>
      </c>
      <c r="E64" s="826" t="s">
        <v>15</v>
      </c>
      <c r="F64" s="833">
        <v>1</v>
      </c>
      <c r="G64" s="857">
        <v>465.35</v>
      </c>
      <c r="H64" s="948">
        <f>F64*G64/1000*1.2</f>
        <v>0.55842</v>
      </c>
      <c r="I64" s="838"/>
      <c r="J64" s="838"/>
      <c r="K64" s="835"/>
      <c r="L64" s="949"/>
      <c r="M64" s="839"/>
      <c r="N64" s="951"/>
      <c r="O64" s="952"/>
      <c r="P64" s="4"/>
    </row>
    <row r="65" spans="1:16" s="455" customFormat="1" ht="16.5" customHeight="1" outlineLevel="1">
      <c r="A65" s="953" t="s">
        <v>218</v>
      </c>
      <c r="B65" s="954"/>
      <c r="C65" s="955"/>
      <c r="D65" s="881" t="s">
        <v>46</v>
      </c>
      <c r="E65" s="826" t="s">
        <v>9</v>
      </c>
      <c r="F65" s="833">
        <v>1</v>
      </c>
      <c r="G65" s="938">
        <v>261.87</v>
      </c>
      <c r="H65" s="948">
        <f>F65*G65/1000*1.2</f>
        <v>0.31424399999999997</v>
      </c>
      <c r="I65" s="838"/>
      <c r="J65" s="838"/>
      <c r="K65" s="835"/>
      <c r="L65" s="949"/>
      <c r="M65" s="839"/>
      <c r="N65" s="951"/>
      <c r="O65" s="952"/>
      <c r="P65" s="4"/>
    </row>
    <row r="66" spans="1:16" s="455" customFormat="1" ht="16.5" customHeight="1" outlineLevel="1">
      <c r="A66" s="1560" t="s">
        <v>184</v>
      </c>
      <c r="B66" s="1561"/>
      <c r="C66" s="1562"/>
      <c r="D66" s="881"/>
      <c r="E66" s="826" t="s">
        <v>15</v>
      </c>
      <c r="F66" s="833">
        <v>1</v>
      </c>
      <c r="G66" s="938">
        <v>41.2</v>
      </c>
      <c r="H66" s="948">
        <f>F66*G66/1000*1.2</f>
        <v>0.04944</v>
      </c>
      <c r="I66" s="838"/>
      <c r="J66" s="838"/>
      <c r="K66" s="835"/>
      <c r="L66" s="949"/>
      <c r="M66" s="839"/>
      <c r="N66" s="951"/>
      <c r="O66" s="952"/>
      <c r="P66" s="4"/>
    </row>
    <row r="67" spans="1:16" s="455" customFormat="1" ht="16.5" customHeight="1" outlineLevel="1">
      <c r="A67" s="1563" t="s">
        <v>161</v>
      </c>
      <c r="B67" s="1564"/>
      <c r="C67" s="1565"/>
      <c r="D67" s="881" t="s">
        <v>47</v>
      </c>
      <c r="E67" s="960" t="s">
        <v>15</v>
      </c>
      <c r="F67" s="833">
        <v>18</v>
      </c>
      <c r="G67" s="938">
        <v>11.15</v>
      </c>
      <c r="H67" s="948">
        <f>F67*G67/1000*1.2</f>
        <v>0.24084</v>
      </c>
      <c r="I67" s="838"/>
      <c r="J67" s="838"/>
      <c r="K67" s="835"/>
      <c r="L67" s="949"/>
      <c r="M67" s="839"/>
      <c r="N67" s="951"/>
      <c r="O67" s="952"/>
      <c r="P67" s="4"/>
    </row>
    <row r="68" spans="1:15" s="4" customFormat="1" ht="21" customHeight="1" outlineLevel="1" thickBot="1">
      <c r="A68" s="961"/>
      <c r="B68" s="962" t="s">
        <v>11</v>
      </c>
      <c r="C68" s="963"/>
      <c r="D68" s="881"/>
      <c r="E68" s="825"/>
      <c r="F68" s="855"/>
      <c r="G68" s="940"/>
      <c r="H68" s="964">
        <f>SUM(H63:H67)</f>
        <v>2.10024</v>
      </c>
      <c r="I68" s="838"/>
      <c r="J68" s="838"/>
      <c r="K68" s="948"/>
      <c r="L68" s="838"/>
      <c r="M68" s="950"/>
      <c r="N68" s="951"/>
      <c r="O68" s="952"/>
    </row>
    <row r="69" spans="1:15" s="4" customFormat="1" ht="21" customHeight="1" outlineLevel="1" thickBot="1">
      <c r="A69" s="868" t="s">
        <v>20</v>
      </c>
      <c r="B69" s="775">
        <f>C69/1.2</f>
        <v>0.07805</v>
      </c>
      <c r="C69" s="775">
        <f>H72</f>
        <v>0.09366</v>
      </c>
      <c r="D69" s="869"/>
      <c r="E69" s="825"/>
      <c r="F69" s="1164"/>
      <c r="G69" s="1144"/>
      <c r="H69" s="922"/>
      <c r="I69" s="871"/>
      <c r="J69" s="871"/>
      <c r="K69" s="872"/>
      <c r="L69" s="871"/>
      <c r="M69" s="871"/>
      <c r="N69" s="872"/>
      <c r="O69" s="873"/>
    </row>
    <row r="70" spans="1:16" s="455" customFormat="1" ht="16.5" customHeight="1" outlineLevel="1">
      <c r="A70" s="1632" t="s">
        <v>161</v>
      </c>
      <c r="B70" s="1633"/>
      <c r="C70" s="1634"/>
      <c r="D70" s="881" t="s">
        <v>47</v>
      </c>
      <c r="E70" s="825" t="s">
        <v>15</v>
      </c>
      <c r="F70" s="855">
        <v>7</v>
      </c>
      <c r="G70" s="938">
        <v>11.15</v>
      </c>
      <c r="H70" s="948">
        <f>F70*G70/1000*1.2</f>
        <v>0.09366</v>
      </c>
      <c r="I70" s="838"/>
      <c r="J70" s="838"/>
      <c r="K70" s="835"/>
      <c r="L70" s="949"/>
      <c r="M70" s="839"/>
      <c r="N70" s="951"/>
      <c r="O70" s="952"/>
      <c r="P70" s="4"/>
    </row>
    <row r="71" spans="1:15" s="4" customFormat="1" ht="15.75" outlineLevel="1">
      <c r="A71" s="1600"/>
      <c r="B71" s="1601"/>
      <c r="C71" s="1602"/>
      <c r="D71" s="965"/>
      <c r="E71" s="882"/>
      <c r="F71" s="879"/>
      <c r="G71" s="966"/>
      <c r="H71" s="948">
        <f>F71*G71/1000*1.2</f>
        <v>0</v>
      </c>
      <c r="I71" s="838"/>
      <c r="J71" s="967"/>
      <c r="K71" s="951"/>
      <c r="L71" s="838"/>
      <c r="M71" s="950"/>
      <c r="N71" s="835"/>
      <c r="O71" s="968"/>
    </row>
    <row r="72" spans="1:15" s="4" customFormat="1" ht="16.5" customHeight="1" outlineLevel="1" thickBot="1">
      <c r="A72" s="1628" t="s">
        <v>11</v>
      </c>
      <c r="B72" s="1629"/>
      <c r="C72" s="1630"/>
      <c r="D72" s="928"/>
      <c r="E72" s="945"/>
      <c r="F72" s="946"/>
      <c r="G72" s="885"/>
      <c r="H72" s="972">
        <f>SUM(H70:H71)</f>
        <v>0.09366</v>
      </c>
      <c r="I72" s="865"/>
      <c r="J72" s="865"/>
      <c r="K72" s="973"/>
      <c r="L72" s="974"/>
      <c r="M72" s="863"/>
      <c r="N72" s="866"/>
      <c r="O72" s="975"/>
    </row>
    <row r="73" spans="1:15" s="4" customFormat="1" ht="21.75" customHeight="1" outlineLevel="1" collapsed="1" thickBot="1">
      <c r="A73" s="976" t="s">
        <v>38</v>
      </c>
      <c r="B73" s="976">
        <v>0</v>
      </c>
      <c r="C73" s="977">
        <f>H77</f>
        <v>0</v>
      </c>
      <c r="D73" s="947">
        <v>0</v>
      </c>
      <c r="E73" s="1618">
        <f>N77</f>
        <v>0</v>
      </c>
      <c r="F73" s="1619"/>
      <c r="G73" s="980"/>
      <c r="H73" s="980"/>
      <c r="I73" s="981"/>
      <c r="J73" s="981"/>
      <c r="K73" s="981"/>
      <c r="L73" s="981"/>
      <c r="M73" s="981"/>
      <c r="N73" s="981"/>
      <c r="O73" s="889"/>
    </row>
    <row r="74" spans="1:15" s="4" customFormat="1" ht="17.25" customHeight="1" outlineLevel="1" thickBot="1">
      <c r="A74" s="1592" t="s">
        <v>17</v>
      </c>
      <c r="B74" s="1551"/>
      <c r="C74" s="1552"/>
      <c r="D74" s="1620" t="s">
        <v>2</v>
      </c>
      <c r="E74" s="1582" t="s">
        <v>3</v>
      </c>
      <c r="F74" s="1622" t="s">
        <v>18</v>
      </c>
      <c r="G74" s="1623"/>
      <c r="H74" s="1624"/>
      <c r="I74" s="1625" t="s">
        <v>4</v>
      </c>
      <c r="J74" s="1626"/>
      <c r="K74" s="1627"/>
      <c r="L74" s="1625" t="s">
        <v>5</v>
      </c>
      <c r="M74" s="1626"/>
      <c r="N74" s="1626"/>
      <c r="O74" s="811" t="s">
        <v>34</v>
      </c>
    </row>
    <row r="75" spans="1:15" s="4" customFormat="1" ht="46.5" customHeight="1" thickBot="1">
      <c r="A75" s="1553"/>
      <c r="B75" s="1554"/>
      <c r="C75" s="1555"/>
      <c r="D75" s="1621"/>
      <c r="E75" s="1583"/>
      <c r="F75" s="982" t="s">
        <v>35</v>
      </c>
      <c r="G75" s="812" t="s">
        <v>6</v>
      </c>
      <c r="H75" s="814" t="s">
        <v>7</v>
      </c>
      <c r="I75" s="892" t="s">
        <v>8</v>
      </c>
      <c r="J75" s="818" t="s">
        <v>6</v>
      </c>
      <c r="K75" s="983" t="s">
        <v>7</v>
      </c>
      <c r="L75" s="818" t="s">
        <v>8</v>
      </c>
      <c r="M75" s="819" t="s">
        <v>6</v>
      </c>
      <c r="N75" s="820" t="s">
        <v>7</v>
      </c>
      <c r="O75" s="821"/>
    </row>
    <row r="76" spans="1:15" s="4" customFormat="1" ht="16.5" thickBot="1">
      <c r="A76" s="1613">
        <v>1</v>
      </c>
      <c r="B76" s="1614"/>
      <c r="C76" s="1615"/>
      <c r="D76" s="987">
        <v>2</v>
      </c>
      <c r="E76" s="987">
        <v>3</v>
      </c>
      <c r="F76" s="987">
        <v>4</v>
      </c>
      <c r="G76" s="987">
        <v>5</v>
      </c>
      <c r="H76" s="987">
        <v>6</v>
      </c>
      <c r="I76" s="987">
        <v>7</v>
      </c>
      <c r="J76" s="987">
        <v>8</v>
      </c>
      <c r="K76" s="987">
        <v>9</v>
      </c>
      <c r="L76" s="987">
        <v>10</v>
      </c>
      <c r="M76" s="987">
        <v>11</v>
      </c>
      <c r="N76" s="988">
        <v>12</v>
      </c>
      <c r="O76" s="898">
        <v>13</v>
      </c>
    </row>
    <row r="77" spans="1:15" s="4" customFormat="1" ht="16.5" thickBot="1">
      <c r="A77" s="1596" t="s">
        <v>11</v>
      </c>
      <c r="B77" s="1616"/>
      <c r="C77" s="1617"/>
      <c r="D77" s="989"/>
      <c r="E77" s="990"/>
      <c r="F77" s="991"/>
      <c r="G77" s="991"/>
      <c r="H77" s="992"/>
      <c r="I77" s="993"/>
      <c r="J77" s="993"/>
      <c r="K77" s="993"/>
      <c r="L77" s="993"/>
      <c r="M77" s="993"/>
      <c r="N77" s="994"/>
      <c r="O77" s="995"/>
    </row>
    <row r="78" spans="1:15" s="4" customFormat="1" ht="16.5" thickBot="1">
      <c r="A78" s="996" t="s">
        <v>127</v>
      </c>
      <c r="B78" s="997"/>
      <c r="C78" s="998"/>
      <c r="D78" s="989"/>
      <c r="E78" s="990"/>
      <c r="F78" s="991"/>
      <c r="G78" s="991"/>
      <c r="H78" s="999">
        <f>H72+H68+H57+H53+H45+H38+H29+H18+K18</f>
        <v>375.22415088</v>
      </c>
      <c r="I78" s="1000"/>
      <c r="J78" s="1000"/>
      <c r="K78" s="1000"/>
      <c r="L78" s="1000"/>
      <c r="M78" s="1000"/>
      <c r="N78" s="1000"/>
      <c r="O78" s="1001"/>
    </row>
    <row r="79" spans="2:14" s="4" customFormat="1" ht="15.75">
      <c r="B79" s="21"/>
      <c r="C79" s="457"/>
      <c r="D79" s="457"/>
      <c r="E79" s="273"/>
      <c r="F79" s="21"/>
      <c r="G79" s="21"/>
      <c r="H79" s="21"/>
      <c r="I79" s="270"/>
      <c r="J79" s="270"/>
      <c r="K79" s="270"/>
      <c r="L79" s="270"/>
      <c r="M79" s="270"/>
      <c r="N79" s="270"/>
    </row>
    <row r="80" spans="1:14" s="4" customFormat="1" ht="15.75">
      <c r="A80" s="458"/>
      <c r="B80" s="21"/>
      <c r="D80" s="52"/>
      <c r="E80" s="273"/>
      <c r="F80" s="21"/>
      <c r="G80" s="21"/>
      <c r="H80" s="21"/>
      <c r="I80" s="270"/>
      <c r="J80" s="270"/>
      <c r="K80" s="270"/>
      <c r="L80" s="270"/>
      <c r="M80" s="270"/>
      <c r="N80" s="270"/>
    </row>
    <row r="81" spans="1:14" s="4" customFormat="1" ht="15.75">
      <c r="A81" s="458" t="s">
        <v>231</v>
      </c>
      <c r="B81" s="21"/>
      <c r="D81" s="52" t="s">
        <v>138</v>
      </c>
      <c r="E81" s="273"/>
      <c r="F81" s="21"/>
      <c r="G81" s="21"/>
      <c r="H81" s="21"/>
      <c r="I81" s="270"/>
      <c r="J81" s="270"/>
      <c r="K81" s="270"/>
      <c r="L81" s="270"/>
      <c r="M81" s="270"/>
      <c r="N81" s="270"/>
    </row>
    <row r="82" spans="4:14" s="4" customFormat="1" ht="15.75">
      <c r="D82" s="21"/>
      <c r="E82" s="273"/>
      <c r="F82" s="21"/>
      <c r="G82" s="51"/>
      <c r="H82" s="51"/>
      <c r="I82" s="51"/>
      <c r="J82" s="270"/>
      <c r="K82" s="270"/>
      <c r="L82" s="270"/>
      <c r="M82" s="270"/>
      <c r="N82" s="270"/>
    </row>
    <row r="83" spans="5:14" s="4" customFormat="1" ht="15.75">
      <c r="E83" s="273"/>
      <c r="F83" s="21"/>
      <c r="G83" s="21"/>
      <c r="H83" s="21"/>
      <c r="I83" s="270"/>
      <c r="J83" s="270"/>
      <c r="K83" s="270"/>
      <c r="L83" s="270"/>
      <c r="M83" s="270"/>
      <c r="N83" s="270"/>
    </row>
    <row r="84" spans="1:14" s="4" customFormat="1" ht="15.75">
      <c r="A84" s="459" t="s">
        <v>40</v>
      </c>
      <c r="B84" s="460"/>
      <c r="D84" s="52" t="s">
        <v>143</v>
      </c>
      <c r="E84" s="273"/>
      <c r="F84" s="21"/>
      <c r="G84" s="21"/>
      <c r="H84" s="21"/>
      <c r="I84" s="270"/>
      <c r="J84" s="270"/>
      <c r="K84" s="270"/>
      <c r="L84" s="270"/>
      <c r="M84" s="270"/>
      <c r="N84" s="270"/>
    </row>
    <row r="85" spans="1:14" s="4" customFormat="1" ht="15.75">
      <c r="A85" s="459"/>
      <c r="B85" s="461"/>
      <c r="D85" s="460"/>
      <c r="E85" s="273"/>
      <c r="F85" s="21"/>
      <c r="G85" s="51"/>
      <c r="H85" s="51"/>
      <c r="I85" s="51"/>
      <c r="J85" s="270"/>
      <c r="K85" s="270"/>
      <c r="L85" s="270"/>
      <c r="M85" s="270"/>
      <c r="N85" s="270"/>
    </row>
    <row r="86" spans="1:25" s="4" customFormat="1" ht="15.75">
      <c r="A86" s="21"/>
      <c r="B86" s="21"/>
      <c r="C86" s="21"/>
      <c r="D86" s="21"/>
      <c r="E86" s="273"/>
      <c r="F86" s="21"/>
      <c r="G86" s="51"/>
      <c r="H86" s="51"/>
      <c r="I86" s="51"/>
      <c r="J86" s="270"/>
      <c r="K86" s="270"/>
      <c r="L86" s="270"/>
      <c r="M86" s="270"/>
      <c r="N86" s="270"/>
      <c r="O86" s="21"/>
      <c r="R86" s="21"/>
      <c r="S86" s="21"/>
      <c r="T86" s="21"/>
      <c r="U86" s="21"/>
      <c r="V86" s="21"/>
      <c r="W86" s="21"/>
      <c r="X86" s="21"/>
      <c r="Y86" s="21"/>
    </row>
    <row r="87" spans="1:17" ht="15.75" collapsed="1">
      <c r="A87" s="458" t="s">
        <v>41</v>
      </c>
      <c r="B87" s="4"/>
      <c r="D87" s="52" t="s">
        <v>141</v>
      </c>
      <c r="G87" s="51"/>
      <c r="H87" s="51"/>
      <c r="I87" s="51"/>
      <c r="P87" s="4"/>
      <c r="Q87" s="4"/>
    </row>
    <row r="88" spans="1:17" ht="15.75">
      <c r="A88" s="458"/>
      <c r="D88" s="52"/>
      <c r="P88" s="4"/>
      <c r="Q88" s="4"/>
    </row>
    <row r="89" spans="1:17" ht="15.75">
      <c r="A89" s="458"/>
      <c r="D89" s="52"/>
      <c r="G89" s="51"/>
      <c r="H89" s="51"/>
      <c r="I89" s="51"/>
      <c r="P89" s="4"/>
      <c r="Q89" s="4"/>
    </row>
    <row r="90" spans="1:17" ht="15.75">
      <c r="A90" s="458" t="s">
        <v>142</v>
      </c>
      <c r="D90" s="52" t="s">
        <v>258</v>
      </c>
      <c r="M90" s="462"/>
      <c r="P90" s="4"/>
      <c r="Q90" s="4"/>
    </row>
    <row r="91" spans="1:16" ht="15.75">
      <c r="A91" s="463"/>
      <c r="C91" s="52"/>
      <c r="P91" s="4"/>
    </row>
    <row r="92" ht="15.75">
      <c r="P92" s="4"/>
    </row>
    <row r="93" spans="1:16" ht="15.75">
      <c r="A93" s="464" t="s">
        <v>144</v>
      </c>
      <c r="D93" s="52" t="s">
        <v>145</v>
      </c>
      <c r="P93" s="4"/>
    </row>
    <row r="94" spans="1:16" ht="15.75">
      <c r="A94" s="464"/>
      <c r="D94" s="52"/>
      <c r="P94" s="4"/>
    </row>
    <row r="96" ht="15.75">
      <c r="B96" s="465"/>
    </row>
    <row r="102" ht="15.75">
      <c r="A102" s="466"/>
    </row>
  </sheetData>
  <sheetProtection/>
  <mergeCells count="79">
    <mergeCell ref="I74:K74"/>
    <mergeCell ref="L74:N74"/>
    <mergeCell ref="A72:C72"/>
    <mergeCell ref="D47:D48"/>
    <mergeCell ref="E58:F58"/>
    <mergeCell ref="A59:C60"/>
    <mergeCell ref="D59:D60"/>
    <mergeCell ref="E59:E60"/>
    <mergeCell ref="F59:H59"/>
    <mergeCell ref="A70:C70"/>
    <mergeCell ref="A76:C76"/>
    <mergeCell ref="A77:C77"/>
    <mergeCell ref="E73:F73"/>
    <mergeCell ref="A74:C75"/>
    <mergeCell ref="D74:D75"/>
    <mergeCell ref="F74:H74"/>
    <mergeCell ref="E74:E75"/>
    <mergeCell ref="A71:C71"/>
    <mergeCell ref="A63:C63"/>
    <mergeCell ref="I47:K47"/>
    <mergeCell ref="L47:N47"/>
    <mergeCell ref="A49:C49"/>
    <mergeCell ref="I59:K59"/>
    <mergeCell ref="L59:N59"/>
    <mergeCell ref="A61:C61"/>
    <mergeCell ref="A56:C56"/>
    <mergeCell ref="A57:C57"/>
    <mergeCell ref="A55:C55"/>
    <mergeCell ref="A53:C53"/>
    <mergeCell ref="E46:F46"/>
    <mergeCell ref="A47:C48"/>
    <mergeCell ref="E47:E48"/>
    <mergeCell ref="F47:H47"/>
    <mergeCell ref="A43:C43"/>
    <mergeCell ref="A45:C45"/>
    <mergeCell ref="A44:C44"/>
    <mergeCell ref="I6:K6"/>
    <mergeCell ref="L6:N6"/>
    <mergeCell ref="A18:C18"/>
    <mergeCell ref="E30:F30"/>
    <mergeCell ref="A31:C32"/>
    <mergeCell ref="D31:D32"/>
    <mergeCell ref="F31:H31"/>
    <mergeCell ref="I31:K31"/>
    <mergeCell ref="L31:N31"/>
    <mergeCell ref="E4:F4"/>
    <mergeCell ref="E5:F5"/>
    <mergeCell ref="A42:C42"/>
    <mergeCell ref="D6:D7"/>
    <mergeCell ref="E6:E7"/>
    <mergeCell ref="F6:H6"/>
    <mergeCell ref="E31:E32"/>
    <mergeCell ref="A9:C9"/>
    <mergeCell ref="A66:C66"/>
    <mergeCell ref="A67:C67"/>
    <mergeCell ref="A20:C20"/>
    <mergeCell ref="A21:C21"/>
    <mergeCell ref="A14:C14"/>
    <mergeCell ref="A16:C16"/>
    <mergeCell ref="A41:C41"/>
    <mergeCell ref="A33:C33"/>
    <mergeCell ref="A40:C40"/>
    <mergeCell ref="A22:C22"/>
    <mergeCell ref="A12:C12"/>
    <mergeCell ref="A13:C13"/>
    <mergeCell ref="A6:C7"/>
    <mergeCell ref="A28:C28"/>
    <mergeCell ref="A1:B1"/>
    <mergeCell ref="A11:C11"/>
    <mergeCell ref="A17:C17"/>
    <mergeCell ref="A10:C10"/>
    <mergeCell ref="A15:C15"/>
    <mergeCell ref="A23:C23"/>
    <mergeCell ref="A37:C37"/>
    <mergeCell ref="A24:C24"/>
    <mergeCell ref="A25:C25"/>
    <mergeCell ref="A26:C26"/>
    <mergeCell ref="A27:C27"/>
    <mergeCell ref="A29:C2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="70" zoomScaleNormal="70" zoomScalePageLayoutView="0" workbookViewId="0" topLeftCell="A25">
      <selection activeCell="A48" sqref="A48:C48"/>
    </sheetView>
  </sheetViews>
  <sheetFormatPr defaultColWidth="9.140625" defaultRowHeight="15" outlineLevelRow="1" outlineLevelCol="1"/>
  <cols>
    <col min="1" max="1" width="33.28125" style="21" customWidth="1"/>
    <col min="2" max="2" width="25.57421875" style="21" customWidth="1"/>
    <col min="3" max="3" width="35.140625" style="21" customWidth="1"/>
    <col min="4" max="4" width="31.28125" style="21" customWidth="1"/>
    <col min="5" max="5" width="9.00390625" style="273" customWidth="1"/>
    <col min="6" max="6" width="11.00390625" style="21" customWidth="1"/>
    <col min="7" max="7" width="12.8515625" style="21" customWidth="1"/>
    <col min="8" max="8" width="12.00390625" style="21" customWidth="1"/>
    <col min="9" max="9" width="9.28125" style="270" bestFit="1" customWidth="1" outlineLevel="1"/>
    <col min="10" max="10" width="10.57421875" style="270" bestFit="1" customWidth="1" outlineLevel="1"/>
    <col min="11" max="11" width="11.140625" style="270" customWidth="1" outlineLevel="1"/>
    <col min="12" max="12" width="7.8515625" style="270" customWidth="1" outlineLevel="1"/>
    <col min="13" max="13" width="8.140625" style="270" customWidth="1" outlineLevel="1"/>
    <col min="14" max="14" width="8.00390625" style="270" customWidth="1" outlineLevel="1"/>
    <col min="15" max="15" width="18.14062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B12+B24+B35+B47</f>
        <v>81.33994200000001</v>
      </c>
      <c r="C2" s="449">
        <f>C12+C24+C35+C47</f>
        <v>97.6079304</v>
      </c>
      <c r="D2" s="268" t="str">
        <f>A12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44013</v>
      </c>
      <c r="B3" s="449">
        <f>B8+B19+B32+B42+B54</f>
        <v>43.82281</v>
      </c>
      <c r="C3" s="449">
        <f>C8+C19+C32+C42+C54</f>
        <v>52.587371999999995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979" t="s">
        <v>32</v>
      </c>
      <c r="B5" s="807">
        <f>B8+B12</f>
        <v>7.158329999999999</v>
      </c>
      <c r="C5" s="808">
        <f>C8+C12</f>
        <v>8.589996</v>
      </c>
      <c r="D5" s="809">
        <f>K11</f>
        <v>0</v>
      </c>
      <c r="E5" s="1580">
        <f>N11</f>
        <v>0</v>
      </c>
      <c r="F5" s="1581"/>
      <c r="G5" s="524"/>
      <c r="H5" s="1035"/>
      <c r="I5" s="1036"/>
      <c r="J5" s="1036"/>
      <c r="K5" s="1036"/>
      <c r="L5" s="1036"/>
      <c r="M5" s="1036"/>
      <c r="N5" s="1036"/>
      <c r="O5" s="1037"/>
    </row>
    <row r="6" spans="1:15" ht="18" customHeight="1" thickBot="1">
      <c r="A6" s="1550" t="s">
        <v>17</v>
      </c>
      <c r="B6" s="1551"/>
      <c r="C6" s="1552"/>
      <c r="D6" s="1582" t="s">
        <v>2</v>
      </c>
      <c r="E6" s="1582" t="s">
        <v>3</v>
      </c>
      <c r="F6" s="1578" t="s">
        <v>18</v>
      </c>
      <c r="G6" s="1576"/>
      <c r="H6" s="1577"/>
      <c r="I6" s="1575" t="s">
        <v>4</v>
      </c>
      <c r="J6" s="1576"/>
      <c r="K6" s="1577"/>
      <c r="L6" s="1575" t="s">
        <v>5</v>
      </c>
      <c r="M6" s="1576"/>
      <c r="N6" s="1576"/>
      <c r="O6" s="811" t="s">
        <v>34</v>
      </c>
    </row>
    <row r="7" spans="1:15" ht="62.25" customHeight="1" thickBot="1">
      <c r="A7" s="1553"/>
      <c r="B7" s="1554"/>
      <c r="C7" s="1555"/>
      <c r="D7" s="1583"/>
      <c r="E7" s="1583"/>
      <c r="F7" s="812" t="s">
        <v>35</v>
      </c>
      <c r="G7" s="896" t="s">
        <v>6</v>
      </c>
      <c r="H7" s="814" t="s">
        <v>7</v>
      </c>
      <c r="I7" s="815" t="s">
        <v>8</v>
      </c>
      <c r="J7" s="816" t="s">
        <v>6</v>
      </c>
      <c r="K7" s="817" t="s">
        <v>7</v>
      </c>
      <c r="L7" s="818" t="s">
        <v>8</v>
      </c>
      <c r="M7" s="819" t="s">
        <v>6</v>
      </c>
      <c r="N7" s="820" t="s">
        <v>7</v>
      </c>
      <c r="O7" s="821"/>
    </row>
    <row r="8" spans="1:15" ht="18" customHeight="1" thickBot="1">
      <c r="A8" s="822" t="s">
        <v>19</v>
      </c>
      <c r="B8" s="807">
        <f>C8/1.2</f>
        <v>7.158329999999999</v>
      </c>
      <c r="C8" s="808">
        <f>H11</f>
        <v>8.589996</v>
      </c>
      <c r="D8" s="824"/>
      <c r="E8" s="825"/>
      <c r="F8" s="826"/>
      <c r="G8" s="524"/>
      <c r="H8" s="903"/>
      <c r="I8" s="827"/>
      <c r="J8" s="827"/>
      <c r="K8" s="828"/>
      <c r="L8" s="1038"/>
      <c r="M8" s="1039"/>
      <c r="N8" s="828"/>
      <c r="O8" s="829"/>
    </row>
    <row r="9" spans="1:15" ht="18" customHeight="1">
      <c r="A9" s="1635" t="s">
        <v>275</v>
      </c>
      <c r="B9" s="1636"/>
      <c r="C9" s="1637"/>
      <c r="D9" s="877"/>
      <c r="E9" s="825" t="s">
        <v>9</v>
      </c>
      <c r="F9" s="845">
        <v>1</v>
      </c>
      <c r="G9" s="874">
        <v>7158.33</v>
      </c>
      <c r="H9" s="857">
        <f>PRODUCT(F9:G9)*1.2/1000</f>
        <v>8.589996</v>
      </c>
      <c r="I9" s="845"/>
      <c r="J9" s="848"/>
      <c r="K9" s="843"/>
      <c r="L9" s="838"/>
      <c r="M9" s="839"/>
      <c r="N9" s="844"/>
      <c r="O9" s="840"/>
    </row>
    <row r="10" spans="1:15" ht="18" customHeight="1" thickBot="1">
      <c r="A10" s="1638"/>
      <c r="B10" s="1639"/>
      <c r="C10" s="1639"/>
      <c r="D10" s="1040"/>
      <c r="E10" s="825"/>
      <c r="F10" s="833"/>
      <c r="G10" s="852"/>
      <c r="H10" s="853"/>
      <c r="I10" s="834"/>
      <c r="J10" s="852"/>
      <c r="K10" s="853"/>
      <c r="L10" s="838"/>
      <c r="M10" s="839"/>
      <c r="N10" s="844"/>
      <c r="O10" s="840"/>
    </row>
    <row r="11" spans="1:15" ht="18" customHeight="1" thickBot="1">
      <c r="A11" s="1640" t="s">
        <v>11</v>
      </c>
      <c r="B11" s="1640"/>
      <c r="C11" s="1640"/>
      <c r="D11" s="858"/>
      <c r="E11" s="1041"/>
      <c r="F11" s="1042"/>
      <c r="G11" s="885"/>
      <c r="H11" s="1043">
        <f>SUM(H9:H10)</f>
        <v>8.589996</v>
      </c>
      <c r="I11" s="865"/>
      <c r="J11" s="863"/>
      <c r="K11" s="861">
        <f>SUM(K8:K10)</f>
        <v>0</v>
      </c>
      <c r="L11" s="1044"/>
      <c r="M11" s="863"/>
      <c r="N11" s="866"/>
      <c r="O11" s="867"/>
    </row>
    <row r="12" spans="1:16" ht="18" customHeight="1" thickBot="1">
      <c r="A12" s="868" t="s">
        <v>20</v>
      </c>
      <c r="B12" s="775">
        <f>C12/1.2</f>
        <v>0</v>
      </c>
      <c r="C12" s="775">
        <f>H14</f>
        <v>0</v>
      </c>
      <c r="D12" s="869"/>
      <c r="E12" s="825"/>
      <c r="F12" s="826"/>
      <c r="G12" s="524"/>
      <c r="H12" s="870"/>
      <c r="I12" s="871"/>
      <c r="J12" s="871"/>
      <c r="K12" s="872"/>
      <c r="L12" s="871"/>
      <c r="M12" s="871"/>
      <c r="N12" s="872"/>
      <c r="O12" s="873"/>
      <c r="P12" s="78"/>
    </row>
    <row r="13" spans="1:15" ht="18" customHeight="1">
      <c r="A13" s="1048"/>
      <c r="B13" s="1049"/>
      <c r="C13" s="1050"/>
      <c r="D13" s="881"/>
      <c r="E13" s="825"/>
      <c r="F13" s="833"/>
      <c r="G13" s="885"/>
      <c r="H13" s="843">
        <f>F13*G13/1000*1.2</f>
        <v>0</v>
      </c>
      <c r="I13" s="865"/>
      <c r="J13" s="865"/>
      <c r="K13" s="875"/>
      <c r="L13" s="865"/>
      <c r="M13" s="865"/>
      <c r="N13" s="875"/>
      <c r="O13" s="876"/>
    </row>
    <row r="14" spans="1:15" ht="18" customHeight="1" thickBot="1">
      <c r="A14" s="1543" t="s">
        <v>11</v>
      </c>
      <c r="B14" s="1544"/>
      <c r="C14" s="1545"/>
      <c r="D14" s="883"/>
      <c r="E14" s="884"/>
      <c r="F14" s="880"/>
      <c r="G14" s="885"/>
      <c r="H14" s="940">
        <f>SUM(H13:H13)</f>
        <v>0</v>
      </c>
      <c r="I14" s="865"/>
      <c r="J14" s="865"/>
      <c r="K14" s="875"/>
      <c r="L14" s="865"/>
      <c r="M14" s="865"/>
      <c r="N14" s="875"/>
      <c r="O14" s="876"/>
    </row>
    <row r="15" spans="1:16" ht="18" customHeight="1" thickBot="1">
      <c r="A15" s="886" t="s">
        <v>12</v>
      </c>
      <c r="B15" s="808">
        <f>B19+B24</f>
        <v>104.71584</v>
      </c>
      <c r="C15" s="808">
        <f>C19+C24</f>
        <v>125.659008</v>
      </c>
      <c r="D15" s="1051">
        <f>K27</f>
        <v>0</v>
      </c>
      <c r="E15" s="1618">
        <f>N27</f>
        <v>0</v>
      </c>
      <c r="F15" s="1641"/>
      <c r="G15" s="524"/>
      <c r="H15" s="1052"/>
      <c r="I15" s="1036"/>
      <c r="J15" s="1036"/>
      <c r="K15" s="1036"/>
      <c r="L15" s="1036"/>
      <c r="M15" s="1036"/>
      <c r="N15" s="981"/>
      <c r="O15" s="1053"/>
      <c r="P15" s="53"/>
    </row>
    <row r="16" spans="1:15" s="4" customFormat="1" ht="18.75" customHeight="1" thickBot="1">
      <c r="A16" s="1592" t="s">
        <v>17</v>
      </c>
      <c r="B16" s="1551"/>
      <c r="C16" s="1552"/>
      <c r="D16" s="1582" t="s">
        <v>2</v>
      </c>
      <c r="E16" s="1582" t="s">
        <v>3</v>
      </c>
      <c r="F16" s="1578" t="s">
        <v>18</v>
      </c>
      <c r="G16" s="1576"/>
      <c r="H16" s="1577"/>
      <c r="I16" s="1575" t="s">
        <v>4</v>
      </c>
      <c r="J16" s="1576"/>
      <c r="K16" s="1577"/>
      <c r="L16" s="1575" t="s">
        <v>5</v>
      </c>
      <c r="M16" s="1576"/>
      <c r="N16" s="1576"/>
      <c r="O16" s="890" t="s">
        <v>34</v>
      </c>
    </row>
    <row r="17" spans="1:17" ht="54" customHeight="1" thickBot="1">
      <c r="A17" s="1553"/>
      <c r="B17" s="1554"/>
      <c r="C17" s="1555"/>
      <c r="D17" s="1583"/>
      <c r="E17" s="1583"/>
      <c r="F17" s="812" t="s">
        <v>35</v>
      </c>
      <c r="G17" s="891" t="s">
        <v>6</v>
      </c>
      <c r="H17" s="814" t="s">
        <v>7</v>
      </c>
      <c r="I17" s="818" t="s">
        <v>8</v>
      </c>
      <c r="J17" s="816" t="s">
        <v>6</v>
      </c>
      <c r="K17" s="820" t="s">
        <v>7</v>
      </c>
      <c r="L17" s="892" t="s">
        <v>8</v>
      </c>
      <c r="M17" s="818" t="s">
        <v>6</v>
      </c>
      <c r="N17" s="820" t="s">
        <v>7</v>
      </c>
      <c r="O17" s="894"/>
      <c r="P17" s="4"/>
      <c r="Q17" s="4"/>
    </row>
    <row r="18" spans="1:17" ht="17.25" customHeight="1" outlineLevel="1" thickBot="1">
      <c r="A18" s="1570">
        <v>1</v>
      </c>
      <c r="B18" s="1571"/>
      <c r="C18" s="1572"/>
      <c r="D18" s="897">
        <v>2</v>
      </c>
      <c r="E18" s="897">
        <v>3</v>
      </c>
      <c r="F18" s="897">
        <v>4</v>
      </c>
      <c r="G18" s="897">
        <v>5</v>
      </c>
      <c r="H18" s="897">
        <v>6</v>
      </c>
      <c r="I18" s="897">
        <v>7</v>
      </c>
      <c r="J18" s="897">
        <v>8</v>
      </c>
      <c r="K18" s="897">
        <v>9</v>
      </c>
      <c r="L18" s="897">
        <v>10</v>
      </c>
      <c r="M18" s="897">
        <v>11</v>
      </c>
      <c r="N18" s="896">
        <v>12</v>
      </c>
      <c r="O18" s="898">
        <v>13</v>
      </c>
      <c r="P18" s="4"/>
      <c r="Q18" s="4"/>
    </row>
    <row r="19" spans="1:17" ht="17.25" customHeight="1" outlineLevel="1" thickBot="1">
      <c r="A19" s="899" t="s">
        <v>19</v>
      </c>
      <c r="B19" s="774">
        <f>C19/1.2</f>
        <v>35.668639999999996</v>
      </c>
      <c r="C19" s="774">
        <f>H23</f>
        <v>42.802367999999994</v>
      </c>
      <c r="D19" s="900"/>
      <c r="E19" s="901"/>
      <c r="F19" s="902"/>
      <c r="G19" s="524"/>
      <c r="H19" s="1054"/>
      <c r="I19" s="891"/>
      <c r="J19" s="904"/>
      <c r="K19" s="904"/>
      <c r="L19" s="891"/>
      <c r="M19" s="891"/>
      <c r="N19" s="891"/>
      <c r="O19" s="905"/>
      <c r="P19" s="4"/>
      <c r="Q19" s="4"/>
    </row>
    <row r="20" spans="1:17" ht="17.25" customHeight="1" outlineLevel="1">
      <c r="A20" s="923" t="s">
        <v>28</v>
      </c>
      <c r="B20" s="924"/>
      <c r="C20" s="924"/>
      <c r="D20" s="877" t="s">
        <v>13</v>
      </c>
      <c r="E20" s="1055" t="s">
        <v>16</v>
      </c>
      <c r="F20" s="856">
        <v>848</v>
      </c>
      <c r="G20" s="909">
        <v>39.58</v>
      </c>
      <c r="H20" s="857">
        <f>PRODUCT(F20:G20)*1.2/1000</f>
        <v>40.276607999999996</v>
      </c>
      <c r="I20" s="910"/>
      <c r="J20" s="910"/>
      <c r="K20" s="910"/>
      <c r="L20" s="910"/>
      <c r="M20" s="910"/>
      <c r="N20" s="910"/>
      <c r="O20" s="911"/>
      <c r="P20" s="4"/>
      <c r="Q20" s="4"/>
    </row>
    <row r="21" spans="1:17" ht="17.25" customHeight="1" outlineLevel="1">
      <c r="A21" s="912" t="s">
        <v>131</v>
      </c>
      <c r="B21" s="927"/>
      <c r="C21" s="927"/>
      <c r="D21" s="877" t="s">
        <v>21</v>
      </c>
      <c r="E21" s="1055" t="s">
        <v>16</v>
      </c>
      <c r="F21" s="1056">
        <v>60</v>
      </c>
      <c r="G21" s="1057">
        <v>35.08</v>
      </c>
      <c r="H21" s="857">
        <f>PRODUCT(F21:G21)*1.2/1000</f>
        <v>2.5257599999999996</v>
      </c>
      <c r="I21" s="910"/>
      <c r="J21" s="910"/>
      <c r="K21" s="910"/>
      <c r="L21" s="910"/>
      <c r="M21" s="910"/>
      <c r="N21" s="910"/>
      <c r="O21" s="911"/>
      <c r="P21" s="4"/>
      <c r="Q21" s="4"/>
    </row>
    <row r="22" spans="1:17" ht="17.25" customHeight="1" outlineLevel="1">
      <c r="A22" s="926"/>
      <c r="B22" s="927"/>
      <c r="C22" s="927"/>
      <c r="D22" s="877"/>
      <c r="E22" s="1055"/>
      <c r="F22" s="1056"/>
      <c r="G22" s="1057"/>
      <c r="H22" s="857"/>
      <c r="I22" s="910"/>
      <c r="J22" s="910"/>
      <c r="K22" s="910"/>
      <c r="L22" s="910"/>
      <c r="M22" s="910"/>
      <c r="N22" s="910"/>
      <c r="O22" s="911"/>
      <c r="P22" s="4"/>
      <c r="Q22" s="4"/>
    </row>
    <row r="23" spans="1:17" ht="27" customHeight="1" outlineLevel="1" thickBot="1">
      <c r="A23" s="1584" t="s">
        <v>11</v>
      </c>
      <c r="B23" s="1585"/>
      <c r="C23" s="1585"/>
      <c r="D23" s="918"/>
      <c r="E23" s="1058"/>
      <c r="F23" s="919"/>
      <c r="G23" s="920"/>
      <c r="H23" s="1059">
        <f>SUM(H20:H22)</f>
        <v>42.802367999999994</v>
      </c>
      <c r="I23" s="910"/>
      <c r="J23" s="910"/>
      <c r="K23" s="910"/>
      <c r="L23" s="910"/>
      <c r="M23" s="910"/>
      <c r="N23" s="910"/>
      <c r="O23" s="911"/>
      <c r="P23" s="4"/>
      <c r="Q23" s="4"/>
    </row>
    <row r="24" spans="1:17" ht="17.25" customHeight="1" outlineLevel="1" thickBot="1">
      <c r="A24" s="868" t="s">
        <v>20</v>
      </c>
      <c r="B24" s="775">
        <f>C24/1.2</f>
        <v>69.0472</v>
      </c>
      <c r="C24" s="775">
        <f>H27</f>
        <v>82.85664</v>
      </c>
      <c r="D24" s="869"/>
      <c r="E24" s="825"/>
      <c r="F24" s="826"/>
      <c r="G24" s="921"/>
      <c r="H24" s="922"/>
      <c r="I24" s="871"/>
      <c r="J24" s="871"/>
      <c r="K24" s="872"/>
      <c r="L24" s="871"/>
      <c r="M24" s="871"/>
      <c r="N24" s="872"/>
      <c r="O24" s="873"/>
      <c r="P24" s="4"/>
      <c r="Q24" s="4"/>
    </row>
    <row r="25" spans="1:17" ht="17.25" customHeight="1" outlineLevel="1">
      <c r="A25" s="1573" t="s">
        <v>28</v>
      </c>
      <c r="B25" s="1574"/>
      <c r="C25" s="1574"/>
      <c r="D25" s="877" t="s">
        <v>13</v>
      </c>
      <c r="E25" s="908" t="s">
        <v>16</v>
      </c>
      <c r="F25" s="1060">
        <v>1000</v>
      </c>
      <c r="G25" s="909">
        <v>39.58</v>
      </c>
      <c r="H25" s="925">
        <f>PRODUCT(F25:G25)*1.2/1000</f>
        <v>47.496</v>
      </c>
      <c r="I25" s="910"/>
      <c r="J25" s="910"/>
      <c r="K25" s="910"/>
      <c r="L25" s="910"/>
      <c r="M25" s="910"/>
      <c r="N25" s="910"/>
      <c r="O25" s="911"/>
      <c r="P25" s="4"/>
      <c r="Q25" s="4"/>
    </row>
    <row r="26" spans="1:17" ht="17.25" customHeight="1" outlineLevel="1">
      <c r="A26" s="1569" t="s">
        <v>131</v>
      </c>
      <c r="B26" s="1536"/>
      <c r="C26" s="1536"/>
      <c r="D26" s="877" t="s">
        <v>21</v>
      </c>
      <c r="E26" s="908" t="s">
        <v>16</v>
      </c>
      <c r="F26" s="1056">
        <v>840</v>
      </c>
      <c r="G26" s="915">
        <v>35.08</v>
      </c>
      <c r="H26" s="925">
        <f>PRODUCT(F26:G26)*1.2/1000</f>
        <v>35.36063999999999</v>
      </c>
      <c r="I26" s="910"/>
      <c r="J26" s="910"/>
      <c r="K26" s="910"/>
      <c r="L26" s="910"/>
      <c r="M26" s="910"/>
      <c r="N26" s="910"/>
      <c r="O26" s="911"/>
      <c r="P26" s="4"/>
      <c r="Q26" s="4"/>
    </row>
    <row r="27" spans="1:17" ht="29.25" customHeight="1" outlineLevel="1" collapsed="1" thickBot="1">
      <c r="A27" s="1642" t="s">
        <v>11</v>
      </c>
      <c r="B27" s="1643"/>
      <c r="C27" s="1644"/>
      <c r="D27" s="928"/>
      <c r="E27" s="884"/>
      <c r="F27" s="855"/>
      <c r="G27" s="1064"/>
      <c r="H27" s="1065">
        <f>SUM(H25:H26)</f>
        <v>82.85664</v>
      </c>
      <c r="I27" s="838"/>
      <c r="J27" s="838"/>
      <c r="K27" s="875"/>
      <c r="L27" s="838"/>
      <c r="M27" s="838"/>
      <c r="N27" s="875"/>
      <c r="O27" s="876"/>
      <c r="P27" s="4"/>
      <c r="Q27" s="4"/>
    </row>
    <row r="28" spans="1:17" ht="32.25" outlineLevel="1" thickBot="1">
      <c r="A28" s="979" t="s">
        <v>14</v>
      </c>
      <c r="B28" s="823">
        <f>B32+B35</f>
        <v>0.733572</v>
      </c>
      <c r="C28" s="823">
        <f>C32+C35</f>
        <v>0.8802863999999999</v>
      </c>
      <c r="D28" s="978">
        <f>K37</f>
        <v>0</v>
      </c>
      <c r="E28" s="1645">
        <f>N37</f>
        <v>0</v>
      </c>
      <c r="F28" s="1645"/>
      <c r="G28" s="524"/>
      <c r="H28" s="1035"/>
      <c r="I28" s="1036"/>
      <c r="J28" s="1036"/>
      <c r="K28" s="1036"/>
      <c r="L28" s="1036"/>
      <c r="M28" s="1036"/>
      <c r="N28" s="981"/>
      <c r="O28" s="1053"/>
      <c r="P28" s="4"/>
      <c r="Q28" s="4"/>
    </row>
    <row r="29" spans="1:17" ht="16.5" thickBot="1">
      <c r="A29" s="1592" t="s">
        <v>17</v>
      </c>
      <c r="B29" s="1551"/>
      <c r="C29" s="1552"/>
      <c r="D29" s="1582" t="s">
        <v>2</v>
      </c>
      <c r="E29" s="1582" t="s">
        <v>3</v>
      </c>
      <c r="F29" s="1578" t="s">
        <v>18</v>
      </c>
      <c r="G29" s="1599"/>
      <c r="H29" s="1579"/>
      <c r="I29" s="1575" t="s">
        <v>4</v>
      </c>
      <c r="J29" s="1606"/>
      <c r="K29" s="1607"/>
      <c r="L29" s="1575" t="s">
        <v>5</v>
      </c>
      <c r="M29" s="1606"/>
      <c r="N29" s="1606"/>
      <c r="O29" s="890" t="s">
        <v>34</v>
      </c>
      <c r="P29" s="4"/>
      <c r="Q29" s="4"/>
    </row>
    <row r="30" spans="1:17" ht="48.75" customHeight="1" thickBot="1">
      <c r="A30" s="1553"/>
      <c r="B30" s="1554"/>
      <c r="C30" s="1555"/>
      <c r="D30" s="1583"/>
      <c r="E30" s="1583"/>
      <c r="F30" s="982" t="s">
        <v>35</v>
      </c>
      <c r="G30" s="812" t="s">
        <v>6</v>
      </c>
      <c r="H30" s="814" t="s">
        <v>7</v>
      </c>
      <c r="I30" s="892" t="s">
        <v>8</v>
      </c>
      <c r="J30" s="818" t="s">
        <v>6</v>
      </c>
      <c r="K30" s="820" t="s">
        <v>7</v>
      </c>
      <c r="L30" s="892" t="s">
        <v>8</v>
      </c>
      <c r="M30" s="818" t="s">
        <v>6</v>
      </c>
      <c r="N30" s="820" t="s">
        <v>7</v>
      </c>
      <c r="O30" s="894"/>
      <c r="P30" s="4"/>
      <c r="Q30" s="4"/>
    </row>
    <row r="31" spans="1:17" ht="17.25" customHeight="1" outlineLevel="1" thickBot="1">
      <c r="A31" s="1592">
        <v>1</v>
      </c>
      <c r="B31" s="1551"/>
      <c r="C31" s="1552"/>
      <c r="D31" s="812">
        <v>2</v>
      </c>
      <c r="E31" s="897">
        <v>3</v>
      </c>
      <c r="F31" s="812">
        <v>4</v>
      </c>
      <c r="G31" s="897">
        <v>5</v>
      </c>
      <c r="H31" s="897">
        <v>6</v>
      </c>
      <c r="I31" s="897">
        <v>7</v>
      </c>
      <c r="J31" s="897">
        <v>8</v>
      </c>
      <c r="K31" s="897">
        <v>9</v>
      </c>
      <c r="L31" s="897">
        <v>10</v>
      </c>
      <c r="M31" s="897">
        <v>11</v>
      </c>
      <c r="N31" s="897">
        <v>12</v>
      </c>
      <c r="O31" s="934">
        <v>13</v>
      </c>
      <c r="P31" s="4"/>
      <c r="Q31" s="4"/>
    </row>
    <row r="32" spans="1:17" ht="17.25" customHeight="1" outlineLevel="1" collapsed="1" thickBot="1">
      <c r="A32" s="899" t="s">
        <v>19</v>
      </c>
      <c r="B32" s="774">
        <f>C32/1.2</f>
        <v>0.52398</v>
      </c>
      <c r="C32" s="774">
        <f>H34</f>
        <v>0.628776</v>
      </c>
      <c r="D32" s="900"/>
      <c r="E32" s="901"/>
      <c r="F32" s="902"/>
      <c r="G32" s="524"/>
      <c r="H32" s="1035"/>
      <c r="I32" s="935"/>
      <c r="J32" s="1067"/>
      <c r="K32" s="1067"/>
      <c r="L32" s="935"/>
      <c r="M32" s="935"/>
      <c r="N32" s="935"/>
      <c r="O32" s="905"/>
      <c r="P32" s="4"/>
      <c r="Q32" s="4"/>
    </row>
    <row r="33" spans="1:17" ht="17.25" customHeight="1" outlineLevel="1">
      <c r="A33" s="943" t="s">
        <v>56</v>
      </c>
      <c r="B33" s="944"/>
      <c r="C33" s="944"/>
      <c r="D33" s="881" t="s">
        <v>36</v>
      </c>
      <c r="E33" s="825" t="s">
        <v>29</v>
      </c>
      <c r="F33" s="855">
        <v>4.5</v>
      </c>
      <c r="G33" s="938">
        <v>116.44</v>
      </c>
      <c r="H33" s="835">
        <f>F33*G33/1000*1.2</f>
        <v>0.628776</v>
      </c>
      <c r="I33" s="838"/>
      <c r="J33" s="838"/>
      <c r="K33" s="835">
        <f>I33*J33/1000*1.18</f>
        <v>0</v>
      </c>
      <c r="L33" s="838"/>
      <c r="M33" s="838"/>
      <c r="N33" s="835">
        <f>L33*M33/1000*1.18</f>
        <v>0</v>
      </c>
      <c r="O33" s="937"/>
      <c r="P33" s="4"/>
      <c r="Q33" s="4"/>
    </row>
    <row r="34" spans="1:17" ht="17.25" customHeight="1" outlineLevel="1" thickBot="1">
      <c r="A34" s="969"/>
      <c r="B34" s="1068" t="s">
        <v>11</v>
      </c>
      <c r="C34" s="970"/>
      <c r="D34" s="939"/>
      <c r="E34" s="885"/>
      <c r="F34" s="860"/>
      <c r="G34" s="885"/>
      <c r="H34" s="861">
        <f>SUM(H33:H33)</f>
        <v>0.628776</v>
      </c>
      <c r="I34" s="865"/>
      <c r="J34" s="865"/>
      <c r="K34" s="940"/>
      <c r="L34" s="865"/>
      <c r="M34" s="865"/>
      <c r="N34" s="940"/>
      <c r="O34" s="937"/>
      <c r="P34" s="4"/>
      <c r="Q34" s="4"/>
    </row>
    <row r="35" spans="1:17" ht="17.25" customHeight="1" outlineLevel="1" thickBot="1">
      <c r="A35" s="868" t="s">
        <v>20</v>
      </c>
      <c r="B35" s="775">
        <f>C35/1.2</f>
        <v>0.20959199999999997</v>
      </c>
      <c r="C35" s="775">
        <f>H37</f>
        <v>0.25151039999999997</v>
      </c>
      <c r="D35" s="1069"/>
      <c r="E35" s="1041"/>
      <c r="F35" s="833"/>
      <c r="G35" s="921"/>
      <c r="H35" s="922"/>
      <c r="I35" s="871"/>
      <c r="J35" s="871"/>
      <c r="K35" s="872"/>
      <c r="L35" s="871"/>
      <c r="M35" s="871"/>
      <c r="N35" s="872"/>
      <c r="O35" s="873"/>
      <c r="P35" s="4"/>
      <c r="Q35" s="4"/>
    </row>
    <row r="36" spans="1:17" ht="15.75" outlineLevel="1">
      <c r="A36" s="1608" t="s">
        <v>56</v>
      </c>
      <c r="B36" s="1609"/>
      <c r="C36" s="1610"/>
      <c r="D36" s="1070" t="s">
        <v>36</v>
      </c>
      <c r="E36" s="825" t="s">
        <v>29</v>
      </c>
      <c r="F36" s="855">
        <v>1.8</v>
      </c>
      <c r="G36" s="938">
        <v>116.44</v>
      </c>
      <c r="H36" s="835">
        <f>F36*G36/1000*1.2</f>
        <v>0.25151039999999997</v>
      </c>
      <c r="I36" s="838"/>
      <c r="J36" s="838"/>
      <c r="K36" s="835">
        <f>I36*J36/1000*1.18</f>
        <v>0</v>
      </c>
      <c r="L36" s="838"/>
      <c r="M36" s="838"/>
      <c r="N36" s="835">
        <f>L36*M36/1000*1.18</f>
        <v>0</v>
      </c>
      <c r="O36" s="937"/>
      <c r="P36" s="454"/>
      <c r="Q36" s="4"/>
    </row>
    <row r="37" spans="1:17" ht="34.5" customHeight="1" outlineLevel="1" thickBot="1">
      <c r="A37" s="1611" t="s">
        <v>11</v>
      </c>
      <c r="B37" s="1612"/>
      <c r="C37" s="1612"/>
      <c r="D37" s="1071"/>
      <c r="E37" s="1072"/>
      <c r="F37" s="946"/>
      <c r="G37" s="885"/>
      <c r="H37" s="861">
        <f>SUM(H36:H36)</f>
        <v>0.25151039999999997</v>
      </c>
      <c r="I37" s="865"/>
      <c r="J37" s="865"/>
      <c r="K37" s="940">
        <f>SUM(K36:K36)</f>
        <v>0</v>
      </c>
      <c r="L37" s="865"/>
      <c r="M37" s="865"/>
      <c r="N37" s="940">
        <f>SUM(N36:N36)</f>
        <v>0</v>
      </c>
      <c r="O37" s="876"/>
      <c r="P37" s="454"/>
      <c r="Q37" s="4"/>
    </row>
    <row r="38" spans="1:17" ht="25.5" customHeight="1" outlineLevel="1" thickBot="1">
      <c r="A38" s="931" t="s">
        <v>37</v>
      </c>
      <c r="B38" s="808">
        <f>B42+B47</f>
        <v>12.555010000000001</v>
      </c>
      <c r="C38" s="808">
        <f>C42+C47</f>
        <v>15.066012</v>
      </c>
      <c r="D38" s="932">
        <f>K53</f>
        <v>0</v>
      </c>
      <c r="E38" s="1631">
        <f>N53</f>
        <v>0</v>
      </c>
      <c r="F38" s="1577"/>
      <c r="G38" s="524"/>
      <c r="H38" s="1035"/>
      <c r="I38" s="1036"/>
      <c r="J38" s="1036"/>
      <c r="K38" s="1036"/>
      <c r="L38" s="1036"/>
      <c r="M38" s="1036"/>
      <c r="N38" s="1036"/>
      <c r="O38" s="889"/>
      <c r="P38" s="4"/>
      <c r="Q38" s="4"/>
    </row>
    <row r="39" spans="1:17" ht="16.5" outlineLevel="1" thickBot="1">
      <c r="A39" s="1592" t="s">
        <v>17</v>
      </c>
      <c r="B39" s="1551"/>
      <c r="C39" s="1552"/>
      <c r="D39" s="1582" t="s">
        <v>2</v>
      </c>
      <c r="E39" s="1582" t="s">
        <v>3</v>
      </c>
      <c r="F39" s="1578" t="s">
        <v>18</v>
      </c>
      <c r="G39" s="1576"/>
      <c r="H39" s="1577"/>
      <c r="I39" s="1575" t="s">
        <v>4</v>
      </c>
      <c r="J39" s="1576"/>
      <c r="K39" s="1577"/>
      <c r="L39" s="1575" t="s">
        <v>5</v>
      </c>
      <c r="M39" s="1576"/>
      <c r="N39" s="1576"/>
      <c r="O39" s="890" t="s">
        <v>34</v>
      </c>
      <c r="P39" s="4"/>
      <c r="Q39" s="4"/>
    </row>
    <row r="40" spans="1:17" ht="52.5" customHeight="1" outlineLevel="1" thickBot="1">
      <c r="A40" s="1553"/>
      <c r="B40" s="1554"/>
      <c r="C40" s="1555"/>
      <c r="D40" s="1583"/>
      <c r="E40" s="1583"/>
      <c r="F40" s="812" t="s">
        <v>35</v>
      </c>
      <c r="G40" s="896" t="s">
        <v>6</v>
      </c>
      <c r="H40" s="814" t="s">
        <v>7</v>
      </c>
      <c r="I40" s="892" t="s">
        <v>8</v>
      </c>
      <c r="J40" s="893" t="s">
        <v>6</v>
      </c>
      <c r="K40" s="820" t="s">
        <v>7</v>
      </c>
      <c r="L40" s="892" t="s">
        <v>8</v>
      </c>
      <c r="M40" s="893" t="s">
        <v>6</v>
      </c>
      <c r="N40" s="820" t="s">
        <v>7</v>
      </c>
      <c r="O40" s="894"/>
      <c r="P40" s="4"/>
      <c r="Q40" s="4"/>
    </row>
    <row r="41" spans="1:17" ht="16.5" customHeight="1" thickBot="1">
      <c r="A41" s="1592">
        <v>1</v>
      </c>
      <c r="B41" s="1551"/>
      <c r="C41" s="1552"/>
      <c r="D41" s="897">
        <v>2</v>
      </c>
      <c r="E41" s="897">
        <v>3</v>
      </c>
      <c r="F41" s="897">
        <v>4</v>
      </c>
      <c r="G41" s="897">
        <v>5</v>
      </c>
      <c r="H41" s="897">
        <v>6</v>
      </c>
      <c r="I41" s="897">
        <v>7</v>
      </c>
      <c r="J41" s="897">
        <v>8</v>
      </c>
      <c r="K41" s="897">
        <v>9</v>
      </c>
      <c r="L41" s="897">
        <v>10</v>
      </c>
      <c r="M41" s="897">
        <v>11</v>
      </c>
      <c r="N41" s="896">
        <v>12</v>
      </c>
      <c r="O41" s="898">
        <v>13</v>
      </c>
      <c r="P41" s="4" t="s">
        <v>43</v>
      </c>
      <c r="Q41" s="4"/>
    </row>
    <row r="42" spans="1:17" ht="16.5" customHeight="1" outlineLevel="1" thickBot="1">
      <c r="A42" s="899" t="s">
        <v>19</v>
      </c>
      <c r="B42" s="774">
        <f>C42/1.2</f>
        <v>0.47186</v>
      </c>
      <c r="C42" s="774">
        <f>H46</f>
        <v>0.566232</v>
      </c>
      <c r="D42" s="900"/>
      <c r="E42" s="1073"/>
      <c r="F42" s="902"/>
      <c r="G42" s="524"/>
      <c r="H42" s="1035"/>
      <c r="I42" s="904"/>
      <c r="J42" s="935"/>
      <c r="K42" s="904"/>
      <c r="L42" s="935"/>
      <c r="M42" s="935"/>
      <c r="N42" s="935"/>
      <c r="O42" s="905"/>
      <c r="P42" s="364"/>
      <c r="Q42" s="4"/>
    </row>
    <row r="43" spans="1:16" s="455" customFormat="1" ht="16.5" customHeight="1" outlineLevel="1">
      <c r="A43" s="1603" t="s">
        <v>184</v>
      </c>
      <c r="B43" s="1604"/>
      <c r="C43" s="1605"/>
      <c r="D43" s="881"/>
      <c r="E43" s="825" t="s">
        <v>15</v>
      </c>
      <c r="F43" s="855">
        <v>1</v>
      </c>
      <c r="G43" s="938">
        <v>42.5</v>
      </c>
      <c r="H43" s="948">
        <f>F43*G43/1000*1.2</f>
        <v>0.051000000000000004</v>
      </c>
      <c r="I43" s="838"/>
      <c r="J43" s="838"/>
      <c r="K43" s="835"/>
      <c r="L43" s="949"/>
      <c r="M43" s="950"/>
      <c r="N43" s="951"/>
      <c r="O43" s="952"/>
      <c r="P43" s="4"/>
    </row>
    <row r="44" spans="1:16" s="455" customFormat="1" ht="16.5" customHeight="1" outlineLevel="1">
      <c r="A44" s="957" t="s">
        <v>152</v>
      </c>
      <c r="B44" s="958"/>
      <c r="C44" s="959"/>
      <c r="D44" s="881"/>
      <c r="E44" s="825" t="s">
        <v>15</v>
      </c>
      <c r="F44" s="855">
        <v>2</v>
      </c>
      <c r="G44" s="938">
        <v>19.74</v>
      </c>
      <c r="H44" s="948">
        <f>F44*G44/1000*1.2</f>
        <v>0.047375999999999995</v>
      </c>
      <c r="I44" s="838"/>
      <c r="J44" s="838"/>
      <c r="K44" s="835"/>
      <c r="L44" s="949"/>
      <c r="M44" s="950"/>
      <c r="N44" s="951"/>
      <c r="O44" s="952"/>
      <c r="P44" s="4"/>
    </row>
    <row r="45" spans="1:16" s="455" customFormat="1" ht="16.5" customHeight="1" outlineLevel="1">
      <c r="A45" s="1563" t="s">
        <v>161</v>
      </c>
      <c r="B45" s="1564"/>
      <c r="C45" s="1565"/>
      <c r="D45" s="881" t="s">
        <v>47</v>
      </c>
      <c r="E45" s="1041" t="s">
        <v>15</v>
      </c>
      <c r="F45" s="855">
        <v>36</v>
      </c>
      <c r="G45" s="938">
        <v>10.83</v>
      </c>
      <c r="H45" s="948">
        <f>F45*G45/1000*1.2</f>
        <v>0.467856</v>
      </c>
      <c r="I45" s="838"/>
      <c r="J45" s="838"/>
      <c r="K45" s="835"/>
      <c r="L45" s="949"/>
      <c r="M45" s="950"/>
      <c r="N45" s="951"/>
      <c r="O45" s="952"/>
      <c r="P45" s="4"/>
    </row>
    <row r="46" spans="1:16" s="4" customFormat="1" ht="21" customHeight="1" outlineLevel="1" thickBot="1">
      <c r="A46" s="969"/>
      <c r="B46" s="1074" t="s">
        <v>11</v>
      </c>
      <c r="C46" s="971"/>
      <c r="D46" s="881"/>
      <c r="E46" s="825"/>
      <c r="F46" s="855"/>
      <c r="G46" s="940"/>
      <c r="H46" s="964">
        <f>SUM(H43:H45)</f>
        <v>0.566232</v>
      </c>
      <c r="I46" s="838"/>
      <c r="J46" s="838"/>
      <c r="K46" s="948"/>
      <c r="L46" s="838"/>
      <c r="M46" s="950"/>
      <c r="N46" s="951"/>
      <c r="O46" s="952"/>
      <c r="P46" s="364"/>
    </row>
    <row r="47" spans="1:15" s="4" customFormat="1" ht="21" customHeight="1" outlineLevel="1" thickBot="1">
      <c r="A47" s="868" t="s">
        <v>20</v>
      </c>
      <c r="B47" s="775">
        <f>C47/1.2</f>
        <v>12.083150000000002</v>
      </c>
      <c r="C47" s="775">
        <f>H53</f>
        <v>14.499780000000001</v>
      </c>
      <c r="D47" s="869"/>
      <c r="E47" s="825"/>
      <c r="F47" s="833"/>
      <c r="G47" s="941"/>
      <c r="H47" s="870"/>
      <c r="I47" s="871"/>
      <c r="J47" s="871"/>
      <c r="K47" s="872"/>
      <c r="L47" s="871"/>
      <c r="M47" s="871"/>
      <c r="N47" s="872"/>
      <c r="O47" s="873"/>
    </row>
    <row r="48" spans="1:15" s="4" customFormat="1" ht="32.25" customHeight="1" outlineLevel="1">
      <c r="A48" s="1632" t="s">
        <v>273</v>
      </c>
      <c r="B48" s="1633"/>
      <c r="C48" s="1634"/>
      <c r="D48" s="881" t="s">
        <v>57</v>
      </c>
      <c r="E48" s="825" t="s">
        <v>151</v>
      </c>
      <c r="F48" s="855">
        <v>5</v>
      </c>
      <c r="G48" s="938">
        <v>887.5</v>
      </c>
      <c r="H48" s="948">
        <f>F48*G48/1000*1.2</f>
        <v>5.325</v>
      </c>
      <c r="I48" s="838"/>
      <c r="J48" s="838"/>
      <c r="K48" s="835"/>
      <c r="L48" s="949"/>
      <c r="M48" s="950"/>
      <c r="N48" s="951"/>
      <c r="O48" s="952"/>
    </row>
    <row r="49" spans="1:15" s="4" customFormat="1" ht="15.75" customHeight="1" outlineLevel="1">
      <c r="A49" s="1646" t="s">
        <v>174</v>
      </c>
      <c r="B49" s="1647"/>
      <c r="C49" s="1648"/>
      <c r="D49" s="881" t="s">
        <v>175</v>
      </c>
      <c r="E49" s="825" t="s">
        <v>9</v>
      </c>
      <c r="F49" s="855">
        <v>5</v>
      </c>
      <c r="G49" s="938">
        <v>495.83</v>
      </c>
      <c r="H49" s="948">
        <f>F49*G49/1000*1.2</f>
        <v>2.97498</v>
      </c>
      <c r="I49" s="838"/>
      <c r="J49" s="838"/>
      <c r="K49" s="948"/>
      <c r="L49" s="838"/>
      <c r="M49" s="950"/>
      <c r="N49" s="951"/>
      <c r="O49" s="952"/>
    </row>
    <row r="50" spans="1:15" s="4" customFormat="1" ht="24" customHeight="1" outlineLevel="1">
      <c r="A50" s="1608" t="s">
        <v>274</v>
      </c>
      <c r="B50" s="1609"/>
      <c r="C50" s="1610"/>
      <c r="D50" s="1259" t="s">
        <v>48</v>
      </c>
      <c r="E50" s="833" t="s">
        <v>15</v>
      </c>
      <c r="F50" s="833">
        <v>5</v>
      </c>
      <c r="G50" s="857">
        <v>858.33</v>
      </c>
      <c r="H50" s="835">
        <f>F50*G50/1000*1.2</f>
        <v>5.14998</v>
      </c>
      <c r="I50" s="1075"/>
      <c r="J50" s="838"/>
      <c r="K50" s="835"/>
      <c r="L50" s="949"/>
      <c r="M50" s="950"/>
      <c r="N50" s="951"/>
      <c r="O50" s="952"/>
    </row>
    <row r="51" spans="1:15" s="4" customFormat="1" ht="15.75" outlineLevel="1">
      <c r="A51" s="1646" t="s">
        <v>179</v>
      </c>
      <c r="B51" s="1647"/>
      <c r="C51" s="1648"/>
      <c r="D51" s="858" t="s">
        <v>44</v>
      </c>
      <c r="E51" s="825" t="s">
        <v>9</v>
      </c>
      <c r="F51" s="855">
        <v>5</v>
      </c>
      <c r="G51" s="938">
        <v>142.48</v>
      </c>
      <c r="H51" s="948">
        <f>F51*G51/1000*1.2</f>
        <v>0.8548799999999999</v>
      </c>
      <c r="I51" s="838"/>
      <c r="J51" s="838"/>
      <c r="K51" s="948"/>
      <c r="L51" s="838"/>
      <c r="M51" s="950"/>
      <c r="N51" s="951"/>
      <c r="O51" s="952"/>
    </row>
    <row r="52" spans="1:16" s="455" customFormat="1" ht="16.5" customHeight="1" outlineLevel="1">
      <c r="A52" s="1651" t="s">
        <v>161</v>
      </c>
      <c r="B52" s="1652"/>
      <c r="C52" s="1653"/>
      <c r="D52" s="881" t="s">
        <v>47</v>
      </c>
      <c r="E52" s="825" t="s">
        <v>15</v>
      </c>
      <c r="F52" s="879">
        <v>15</v>
      </c>
      <c r="G52" s="938">
        <v>10.83</v>
      </c>
      <c r="H52" s="948">
        <f>F52*G52/1000*1.2</f>
        <v>0.19493999999999997</v>
      </c>
      <c r="I52" s="967"/>
      <c r="J52" s="967"/>
      <c r="K52" s="1076"/>
      <c r="L52" s="949"/>
      <c r="M52" s="1077"/>
      <c r="N52" s="951"/>
      <c r="O52" s="952"/>
      <c r="P52" s="4"/>
    </row>
    <row r="53" spans="1:15" s="4" customFormat="1" ht="22.5" customHeight="1" outlineLevel="1" thickBot="1">
      <c r="A53" s="1654" t="s">
        <v>11</v>
      </c>
      <c r="B53" s="1655"/>
      <c r="C53" s="1656"/>
      <c r="D53" s="1081"/>
      <c r="E53" s="1082"/>
      <c r="F53" s="1083"/>
      <c r="G53" s="945"/>
      <c r="H53" s="1084">
        <f>SUM(H48:H52)</f>
        <v>14.499780000000001</v>
      </c>
      <c r="I53" s="1085"/>
      <c r="J53" s="1085"/>
      <c r="K53" s="1086"/>
      <c r="L53" s="1085"/>
      <c r="M53" s="1085"/>
      <c r="N53" s="1086"/>
      <c r="O53" s="1087"/>
    </row>
    <row r="54" spans="1:15" s="4" customFormat="1" ht="21" customHeight="1" outlineLevel="1" collapsed="1" thickBot="1">
      <c r="A54" s="1088" t="s">
        <v>185</v>
      </c>
      <c r="B54" s="1089">
        <v>0</v>
      </c>
      <c r="C54" s="1089">
        <f>G54</f>
        <v>0</v>
      </c>
      <c r="D54" s="932">
        <v>0</v>
      </c>
      <c r="E54" s="1657">
        <f>N59</f>
        <v>0</v>
      </c>
      <c r="F54" s="1658"/>
      <c r="G54" s="1090">
        <f>B54*1.2</f>
        <v>0</v>
      </c>
      <c r="H54" s="1091"/>
      <c r="I54" s="1000"/>
      <c r="J54" s="1000"/>
      <c r="K54" s="1000"/>
      <c r="L54" s="1000"/>
      <c r="M54" s="1000"/>
      <c r="N54" s="1000"/>
      <c r="O54" s="1092"/>
    </row>
    <row r="55" spans="1:15" s="4" customFormat="1" ht="17.25" customHeight="1" outlineLevel="1" thickBot="1">
      <c r="A55" s="1592" t="s">
        <v>17</v>
      </c>
      <c r="B55" s="1551"/>
      <c r="C55" s="1552"/>
      <c r="D55" s="1620" t="s">
        <v>2</v>
      </c>
      <c r="E55" s="1582" t="s">
        <v>3</v>
      </c>
      <c r="F55" s="1659" t="s">
        <v>18</v>
      </c>
      <c r="G55" s="1660"/>
      <c r="H55" s="1661"/>
      <c r="I55" s="1649" t="s">
        <v>4</v>
      </c>
      <c r="J55" s="1649"/>
      <c r="K55" s="1650"/>
      <c r="L55" s="1626" t="s">
        <v>5</v>
      </c>
      <c r="M55" s="1626"/>
      <c r="N55" s="1626"/>
      <c r="O55" s="811" t="s">
        <v>34</v>
      </c>
    </row>
    <row r="56" spans="1:15" s="4" customFormat="1" ht="45.75" customHeight="1" thickBot="1">
      <c r="A56" s="1553"/>
      <c r="B56" s="1554"/>
      <c r="C56" s="1555"/>
      <c r="D56" s="1621"/>
      <c r="E56" s="1583"/>
      <c r="F56" s="982" t="s">
        <v>35</v>
      </c>
      <c r="G56" s="895" t="s">
        <v>6</v>
      </c>
      <c r="H56" s="814" t="s">
        <v>7</v>
      </c>
      <c r="I56" s="892" t="s">
        <v>8</v>
      </c>
      <c r="J56" s="893" t="s">
        <v>6</v>
      </c>
      <c r="K56" s="820" t="s">
        <v>7</v>
      </c>
      <c r="L56" s="892" t="s">
        <v>8</v>
      </c>
      <c r="M56" s="893" t="s">
        <v>6</v>
      </c>
      <c r="N56" s="820" t="s">
        <v>7</v>
      </c>
      <c r="O56" s="821"/>
    </row>
    <row r="57" spans="1:15" s="4" customFormat="1" ht="16.5" thickBot="1">
      <c r="A57" s="1613">
        <v>1</v>
      </c>
      <c r="B57" s="1614"/>
      <c r="C57" s="1615"/>
      <c r="D57" s="987">
        <v>2</v>
      </c>
      <c r="E57" s="987">
        <v>3</v>
      </c>
      <c r="F57" s="987">
        <v>4</v>
      </c>
      <c r="G57" s="987">
        <v>5</v>
      </c>
      <c r="H57" s="987">
        <v>6</v>
      </c>
      <c r="I57" s="987">
        <v>7</v>
      </c>
      <c r="J57" s="987">
        <v>8</v>
      </c>
      <c r="K57" s="987">
        <v>9</v>
      </c>
      <c r="L57" s="987">
        <v>10</v>
      </c>
      <c r="M57" s="987">
        <v>11</v>
      </c>
      <c r="N57" s="988">
        <v>12</v>
      </c>
      <c r="O57" s="898">
        <v>13</v>
      </c>
    </row>
    <row r="58" spans="1:15" s="4" customFormat="1" ht="16.5" thickBot="1">
      <c r="A58" s="984"/>
      <c r="B58" s="985"/>
      <c r="C58" s="986"/>
      <c r="D58" s="988"/>
      <c r="E58" s="1093"/>
      <c r="F58" s="1094"/>
      <c r="G58" s="1094"/>
      <c r="H58" s="1095"/>
      <c r="I58" s="1094"/>
      <c r="J58" s="1094"/>
      <c r="K58" s="1094"/>
      <c r="L58" s="1094"/>
      <c r="M58" s="1094"/>
      <c r="N58" s="1094"/>
      <c r="O58" s="1096"/>
    </row>
    <row r="59" spans="1:15" s="4" customFormat="1" ht="16.5" thickBot="1">
      <c r="A59" s="1596" t="s">
        <v>11</v>
      </c>
      <c r="B59" s="1616"/>
      <c r="C59" s="1617"/>
      <c r="D59" s="989"/>
      <c r="E59" s="990"/>
      <c r="F59" s="991"/>
      <c r="G59" s="991"/>
      <c r="H59" s="1097"/>
      <c r="I59" s="993"/>
      <c r="J59" s="993"/>
      <c r="K59" s="993"/>
      <c r="L59" s="993"/>
      <c r="M59" s="993"/>
      <c r="N59" s="994"/>
      <c r="O59" s="995"/>
    </row>
    <row r="60" spans="1:15" s="4" customFormat="1" ht="16.5" thickBot="1">
      <c r="A60" s="996" t="s">
        <v>127</v>
      </c>
      <c r="B60" s="997"/>
      <c r="C60" s="998"/>
      <c r="D60" s="989"/>
      <c r="E60" s="990"/>
      <c r="F60" s="991"/>
      <c r="G60" s="991"/>
      <c r="H60" s="992">
        <f>H53+H46+H37+H34+H27+H23+H14+H11+H59+K11</f>
        <v>150.1953024</v>
      </c>
      <c r="I60" s="994"/>
      <c r="J60" s="1000"/>
      <c r="K60" s="1000"/>
      <c r="L60" s="1000"/>
      <c r="M60" s="1000"/>
      <c r="N60" s="1000"/>
      <c r="O60" s="1001"/>
    </row>
    <row r="61" spans="2:14" s="4" customFormat="1" ht="15.75">
      <c r="B61" s="21"/>
      <c r="C61" s="457"/>
      <c r="D61" s="457"/>
      <c r="E61" s="273"/>
      <c r="F61" s="21"/>
      <c r="G61" s="21"/>
      <c r="H61" s="21"/>
      <c r="I61" s="270"/>
      <c r="J61" s="270"/>
      <c r="K61" s="270"/>
      <c r="L61" s="270"/>
      <c r="M61" s="270"/>
      <c r="N61" s="270"/>
    </row>
    <row r="62" spans="1:14" s="4" customFormat="1" ht="15.75">
      <c r="A62" s="458"/>
      <c r="B62" s="21"/>
      <c r="D62" s="52"/>
      <c r="E62" s="273"/>
      <c r="F62" s="21"/>
      <c r="G62" s="21"/>
      <c r="H62" s="21"/>
      <c r="I62" s="270"/>
      <c r="J62" s="270"/>
      <c r="K62" s="270"/>
      <c r="L62" s="270"/>
      <c r="M62" s="270"/>
      <c r="N62" s="270"/>
    </row>
    <row r="63" spans="1:14" s="4" customFormat="1" ht="15.75">
      <c r="A63" s="458" t="s">
        <v>231</v>
      </c>
      <c r="B63" s="21"/>
      <c r="D63" s="52" t="s">
        <v>138</v>
      </c>
      <c r="E63" s="273"/>
      <c r="F63" s="21"/>
      <c r="G63" s="21"/>
      <c r="H63" s="21"/>
      <c r="I63" s="270"/>
      <c r="J63" s="270"/>
      <c r="K63" s="270"/>
      <c r="L63" s="270"/>
      <c r="M63" s="270"/>
      <c r="N63" s="270"/>
    </row>
    <row r="64" spans="4:14" s="4" customFormat="1" ht="15.75">
      <c r="D64" s="21"/>
      <c r="E64" s="273"/>
      <c r="F64" s="21"/>
      <c r="G64" s="51"/>
      <c r="H64" s="51"/>
      <c r="I64" s="51"/>
      <c r="J64" s="270"/>
      <c r="K64" s="270"/>
      <c r="L64" s="270"/>
      <c r="M64" s="270"/>
      <c r="N64" s="270"/>
    </row>
    <row r="65" spans="5:14" s="4" customFormat="1" ht="15.75">
      <c r="E65" s="273"/>
      <c r="F65" s="21"/>
      <c r="G65" s="21"/>
      <c r="H65" s="21"/>
      <c r="I65" s="270"/>
      <c r="J65" s="270"/>
      <c r="K65" s="270"/>
      <c r="L65" s="270"/>
      <c r="M65" s="270"/>
      <c r="N65" s="270"/>
    </row>
    <row r="66" spans="1:14" s="4" customFormat="1" ht="15.75">
      <c r="A66" s="459" t="s">
        <v>40</v>
      </c>
      <c r="B66" s="460"/>
      <c r="D66" s="52" t="s">
        <v>143</v>
      </c>
      <c r="E66" s="273"/>
      <c r="F66" s="21"/>
      <c r="G66" s="21"/>
      <c r="H66" s="21"/>
      <c r="I66" s="270"/>
      <c r="J66" s="270"/>
      <c r="K66" s="270"/>
      <c r="L66" s="270"/>
      <c r="M66" s="270"/>
      <c r="N66" s="270"/>
    </row>
    <row r="67" spans="1:14" s="4" customFormat="1" ht="15.75">
      <c r="A67" s="459"/>
      <c r="B67" s="461"/>
      <c r="D67" s="460"/>
      <c r="E67" s="273"/>
      <c r="F67" s="21"/>
      <c r="G67" s="21"/>
      <c r="H67" s="21"/>
      <c r="I67" s="270"/>
      <c r="J67" s="270"/>
      <c r="K67" s="270"/>
      <c r="L67" s="270"/>
      <c r="M67" s="270"/>
      <c r="N67" s="270"/>
    </row>
    <row r="68" spans="1:14" s="4" customFormat="1" ht="15.75">
      <c r="A68" s="21"/>
      <c r="B68" s="21"/>
      <c r="C68" s="21"/>
      <c r="D68" s="21"/>
      <c r="E68" s="273"/>
      <c r="F68" s="21"/>
      <c r="G68" s="21"/>
      <c r="H68" s="21"/>
      <c r="I68" s="270"/>
      <c r="J68" s="270"/>
      <c r="K68" s="270"/>
      <c r="L68" s="270"/>
      <c r="M68" s="270"/>
      <c r="N68" s="270"/>
    </row>
    <row r="69" spans="1:14" s="4" customFormat="1" ht="15.75">
      <c r="A69" s="458" t="s">
        <v>41</v>
      </c>
      <c r="C69" s="21"/>
      <c r="D69" s="52" t="s">
        <v>141</v>
      </c>
      <c r="E69" s="273"/>
      <c r="F69" s="21"/>
      <c r="G69" s="21"/>
      <c r="H69" s="21"/>
      <c r="I69" s="270"/>
      <c r="J69" s="270"/>
      <c r="K69" s="270"/>
      <c r="L69" s="270"/>
      <c r="M69" s="270"/>
      <c r="N69" s="270"/>
    </row>
    <row r="70" spans="1:14" s="4" customFormat="1" ht="15.75">
      <c r="A70" s="458"/>
      <c r="B70" s="21"/>
      <c r="C70" s="21"/>
      <c r="D70" s="52"/>
      <c r="E70" s="273"/>
      <c r="F70" s="21"/>
      <c r="G70" s="51"/>
      <c r="H70" s="51"/>
      <c r="I70" s="51"/>
      <c r="J70" s="270"/>
      <c r="K70" s="270"/>
      <c r="L70" s="270"/>
      <c r="M70" s="270"/>
      <c r="N70" s="270"/>
    </row>
    <row r="71" spans="1:25" s="4" customFormat="1" ht="15.75">
      <c r="A71" s="458"/>
      <c r="B71" s="21"/>
      <c r="C71" s="21"/>
      <c r="D71" s="52"/>
      <c r="E71" s="273"/>
      <c r="F71" s="21"/>
      <c r="G71" s="51"/>
      <c r="H71" s="51"/>
      <c r="I71" s="51"/>
      <c r="J71" s="270"/>
      <c r="K71" s="270"/>
      <c r="L71" s="270"/>
      <c r="M71" s="270"/>
      <c r="N71" s="270"/>
      <c r="O71" s="21"/>
      <c r="R71" s="21"/>
      <c r="S71" s="21"/>
      <c r="T71" s="21"/>
      <c r="U71" s="21"/>
      <c r="V71" s="21"/>
      <c r="W71" s="21"/>
      <c r="X71" s="21"/>
      <c r="Y71" s="21"/>
    </row>
    <row r="72" spans="1:17" ht="15.75" collapsed="1">
      <c r="A72" s="458" t="s">
        <v>142</v>
      </c>
      <c r="D72" s="52" t="s">
        <v>258</v>
      </c>
      <c r="G72" s="51"/>
      <c r="H72" s="51"/>
      <c r="I72" s="51"/>
      <c r="P72" s="4"/>
      <c r="Q72" s="4"/>
    </row>
    <row r="73" spans="1:17" ht="15.75">
      <c r="A73" s="463"/>
      <c r="C73" s="52"/>
      <c r="P73" s="4"/>
      <c r="Q73" s="4"/>
    </row>
    <row r="74" spans="7:17" ht="15.75">
      <c r="G74" s="51"/>
      <c r="H74" s="51"/>
      <c r="I74" s="51"/>
      <c r="P74" s="4"/>
      <c r="Q74" s="4"/>
    </row>
    <row r="75" spans="1:17" ht="15.75">
      <c r="A75" s="464" t="s">
        <v>144</v>
      </c>
      <c r="D75" s="52" t="s">
        <v>145</v>
      </c>
      <c r="M75" s="462"/>
      <c r="P75" s="4"/>
      <c r="Q75" s="4"/>
    </row>
    <row r="76" spans="1:16" ht="15.75">
      <c r="A76" s="463"/>
      <c r="C76" s="52"/>
      <c r="P76" s="4"/>
    </row>
    <row r="77" ht="15.75">
      <c r="P77" s="4"/>
    </row>
    <row r="78" spans="1:16" ht="15.75">
      <c r="A78" s="464"/>
      <c r="D78" s="52"/>
      <c r="P78" s="4"/>
    </row>
    <row r="79" ht="15.75">
      <c r="B79" s="465"/>
    </row>
    <row r="86" ht="15.75">
      <c r="A86" s="466"/>
    </row>
  </sheetData>
  <sheetProtection/>
  <mergeCells count="60">
    <mergeCell ref="A57:C57"/>
    <mergeCell ref="A59:C59"/>
    <mergeCell ref="E54:F54"/>
    <mergeCell ref="A55:C56"/>
    <mergeCell ref="D55:D56"/>
    <mergeCell ref="F55:H55"/>
    <mergeCell ref="E55:E56"/>
    <mergeCell ref="I55:K55"/>
    <mergeCell ref="I39:K39"/>
    <mergeCell ref="A51:C51"/>
    <mergeCell ref="A52:C52"/>
    <mergeCell ref="L39:N39"/>
    <mergeCell ref="A41:C41"/>
    <mergeCell ref="A53:C53"/>
    <mergeCell ref="L55:N55"/>
    <mergeCell ref="F39:H39"/>
    <mergeCell ref="A45:C45"/>
    <mergeCell ref="A39:C40"/>
    <mergeCell ref="D39:D40"/>
    <mergeCell ref="E39:E40"/>
    <mergeCell ref="A50:C50"/>
    <mergeCell ref="A43:C43"/>
    <mergeCell ref="A48:C48"/>
    <mergeCell ref="A49:C49"/>
    <mergeCell ref="L29:N29"/>
    <mergeCell ref="A31:C31"/>
    <mergeCell ref="D29:D30"/>
    <mergeCell ref="A36:C36"/>
    <mergeCell ref="A37:C37"/>
    <mergeCell ref="E38:F38"/>
    <mergeCell ref="L16:N16"/>
    <mergeCell ref="A18:C18"/>
    <mergeCell ref="A27:C27"/>
    <mergeCell ref="E28:F28"/>
    <mergeCell ref="A29:C30"/>
    <mergeCell ref="A25:C25"/>
    <mergeCell ref="A26:C26"/>
    <mergeCell ref="E29:E30"/>
    <mergeCell ref="F29:H29"/>
    <mergeCell ref="I29:K29"/>
    <mergeCell ref="F6:H6"/>
    <mergeCell ref="I6:K6"/>
    <mergeCell ref="L6:N6"/>
    <mergeCell ref="A11:C11"/>
    <mergeCell ref="E15:F15"/>
    <mergeCell ref="A16:C17"/>
    <mergeCell ref="D16:D17"/>
    <mergeCell ref="E16:E17"/>
    <mergeCell ref="F16:H16"/>
    <mergeCell ref="I16:K16"/>
    <mergeCell ref="A9:C9"/>
    <mergeCell ref="A14:C14"/>
    <mergeCell ref="A23:C23"/>
    <mergeCell ref="A10:C10"/>
    <mergeCell ref="A1:B1"/>
    <mergeCell ref="E4:F4"/>
    <mergeCell ref="E5:F5"/>
    <mergeCell ref="A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zoomScale="70" zoomScaleNormal="70" zoomScalePageLayoutView="0" workbookViewId="0" topLeftCell="A19">
      <selection activeCell="Q13" sqref="Q13"/>
    </sheetView>
  </sheetViews>
  <sheetFormatPr defaultColWidth="9.140625" defaultRowHeight="15" outlineLevelRow="1" outlineLevelCol="1"/>
  <cols>
    <col min="1" max="1" width="33.28125" style="21" customWidth="1"/>
    <col min="2" max="2" width="25.57421875" style="21" customWidth="1"/>
    <col min="3" max="3" width="35.140625" style="21" customWidth="1"/>
    <col min="4" max="4" width="31.28125" style="21" customWidth="1"/>
    <col min="5" max="5" width="7.00390625" style="273" customWidth="1"/>
    <col min="6" max="6" width="11.00390625" style="21" customWidth="1"/>
    <col min="7" max="7" width="11.140625" style="21" customWidth="1"/>
    <col min="8" max="8" width="12.7109375" style="21" customWidth="1"/>
    <col min="9" max="9" width="9.28125" style="270" bestFit="1" customWidth="1" outlineLevel="1"/>
    <col min="10" max="10" width="10.57421875" style="270" bestFit="1" customWidth="1" outlineLevel="1"/>
    <col min="11" max="11" width="11.421875" style="270" customWidth="1" outlineLevel="1"/>
    <col min="12" max="12" width="8.7109375" style="270" customWidth="1" outlineLevel="1"/>
    <col min="13" max="13" width="9.57421875" style="270" customWidth="1" outlineLevel="1"/>
    <col min="14" max="14" width="9.421875" style="270" customWidth="1" outlineLevel="1"/>
    <col min="15" max="15" width="17.14062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5" ht="19.5" customHeight="1">
      <c r="A2" s="1286" t="s">
        <v>45</v>
      </c>
      <c r="B2" s="509">
        <f>B19+B33+B44+B58+B63</f>
        <v>138.04813</v>
      </c>
      <c r="C2" s="509">
        <f>C19+C33+C44+C58+C63</f>
        <v>165.65775599999998</v>
      </c>
      <c r="D2" s="510" t="str">
        <f>A19</f>
        <v>АТУ</v>
      </c>
      <c r="E2" s="78"/>
      <c r="F2" s="78"/>
      <c r="G2" s="508"/>
      <c r="H2" s="508"/>
      <c r="I2" s="511"/>
      <c r="J2" s="511"/>
      <c r="K2" s="511"/>
      <c r="L2" s="512"/>
      <c r="M2" s="512"/>
      <c r="N2" s="512"/>
      <c r="O2" s="78"/>
    </row>
    <row r="3" spans="1:15" ht="24" customHeight="1" thickBot="1">
      <c r="A3" s="1287">
        <v>44044</v>
      </c>
      <c r="B3" s="509">
        <f>B8+B28+B41+B51</f>
        <v>26.57332</v>
      </c>
      <c r="C3" s="509">
        <f>C8+C28+C41+C51</f>
        <v>31.887984</v>
      </c>
      <c r="D3" s="514" t="str">
        <f>A8</f>
        <v>ЖДУ</v>
      </c>
      <c r="E3" s="515"/>
      <c r="F3" s="274"/>
      <c r="G3" s="78"/>
      <c r="H3" s="78"/>
      <c r="I3" s="511"/>
      <c r="J3" s="511"/>
      <c r="K3" s="511"/>
      <c r="L3" s="512"/>
      <c r="M3" s="512"/>
      <c r="N3" s="512"/>
      <c r="O3" s="78"/>
    </row>
    <row r="4" spans="1:15" ht="18" customHeight="1" thickBot="1">
      <c r="A4" s="1288"/>
      <c r="B4" s="14" t="s">
        <v>30</v>
      </c>
      <c r="C4" s="14" t="s">
        <v>31</v>
      </c>
      <c r="D4" s="15" t="s">
        <v>0</v>
      </c>
      <c r="E4" s="1339" t="s">
        <v>1</v>
      </c>
      <c r="F4" s="1340"/>
      <c r="G4" s="78"/>
      <c r="H4" s="78"/>
      <c r="I4" s="512"/>
      <c r="J4" s="512"/>
      <c r="K4" s="512"/>
      <c r="L4" s="512"/>
      <c r="M4" s="512"/>
      <c r="N4" s="512"/>
      <c r="O4" s="78"/>
    </row>
    <row r="5" spans="1:15" ht="69.75" customHeight="1" thickBot="1">
      <c r="A5" s="1266" t="s">
        <v>32</v>
      </c>
      <c r="B5" s="807">
        <f>B8+B19</f>
        <v>6.5538</v>
      </c>
      <c r="C5" s="808">
        <f>C8+C19</f>
        <v>7.864559999999999</v>
      </c>
      <c r="D5" s="809">
        <f>K18</f>
        <v>0</v>
      </c>
      <c r="E5" s="1580">
        <f>N18</f>
        <v>0</v>
      </c>
      <c r="F5" s="1581"/>
      <c r="G5" s="524"/>
      <c r="H5" s="1035"/>
      <c r="I5" s="1036"/>
      <c r="J5" s="1036"/>
      <c r="K5" s="1036"/>
      <c r="L5" s="1036"/>
      <c r="M5" s="1036"/>
      <c r="N5" s="1036"/>
      <c r="O5" s="126"/>
    </row>
    <row r="6" spans="1:15" ht="18" customHeight="1" thickBot="1">
      <c r="A6" s="1550" t="s">
        <v>17</v>
      </c>
      <c r="B6" s="1551"/>
      <c r="C6" s="1552"/>
      <c r="D6" s="1582" t="s">
        <v>2</v>
      </c>
      <c r="E6" s="1582" t="s">
        <v>3</v>
      </c>
      <c r="F6" s="1578" t="s">
        <v>18</v>
      </c>
      <c r="G6" s="1576"/>
      <c r="H6" s="1577"/>
      <c r="I6" s="1575" t="s">
        <v>4</v>
      </c>
      <c r="J6" s="1576"/>
      <c r="K6" s="1577"/>
      <c r="L6" s="1575" t="s">
        <v>5</v>
      </c>
      <c r="M6" s="1576"/>
      <c r="N6" s="1576"/>
      <c r="O6" s="811" t="s">
        <v>34</v>
      </c>
    </row>
    <row r="7" spans="1:15" ht="51.75" customHeight="1" thickBot="1">
      <c r="A7" s="1553"/>
      <c r="B7" s="1554"/>
      <c r="C7" s="1555"/>
      <c r="D7" s="1583"/>
      <c r="E7" s="1583"/>
      <c r="F7" s="812" t="s">
        <v>35</v>
      </c>
      <c r="G7" s="1269" t="s">
        <v>6</v>
      </c>
      <c r="H7" s="814" t="s">
        <v>7</v>
      </c>
      <c r="I7" s="815" t="s">
        <v>8</v>
      </c>
      <c r="J7" s="816" t="s">
        <v>6</v>
      </c>
      <c r="K7" s="817" t="s">
        <v>7</v>
      </c>
      <c r="L7" s="1279" t="s">
        <v>8</v>
      </c>
      <c r="M7" s="819" t="s">
        <v>6</v>
      </c>
      <c r="N7" s="820" t="s">
        <v>7</v>
      </c>
      <c r="O7" s="821"/>
    </row>
    <row r="8" spans="1:15" ht="18" customHeight="1" thickBot="1">
      <c r="A8" s="822" t="s">
        <v>19</v>
      </c>
      <c r="B8" s="823">
        <f>C8/1.2</f>
        <v>6.5538</v>
      </c>
      <c r="C8" s="823">
        <f>H18</f>
        <v>7.864559999999999</v>
      </c>
      <c r="D8" s="824"/>
      <c r="E8" s="825"/>
      <c r="F8" s="1164"/>
      <c r="G8" s="776"/>
      <c r="H8" s="1035"/>
      <c r="I8" s="827"/>
      <c r="J8" s="827"/>
      <c r="K8" s="828"/>
      <c r="L8" s="1038"/>
      <c r="M8" s="1039"/>
      <c r="N8" s="828"/>
      <c r="O8" s="829"/>
    </row>
    <row r="9" spans="1:15" ht="39" customHeight="1">
      <c r="A9" s="1683" t="s">
        <v>286</v>
      </c>
      <c r="B9" s="1684"/>
      <c r="C9" s="1685"/>
      <c r="D9" s="1299" t="s">
        <v>93</v>
      </c>
      <c r="E9" s="826" t="s">
        <v>9</v>
      </c>
      <c r="F9" s="833">
        <v>10</v>
      </c>
      <c r="G9" s="1098">
        <v>162.38</v>
      </c>
      <c r="H9" s="835">
        <f>F9*G9/1000*1.2</f>
        <v>1.9485599999999998</v>
      </c>
      <c r="I9" s="836"/>
      <c r="J9" s="837"/>
      <c r="K9" s="835"/>
      <c r="L9" s="838"/>
      <c r="M9" s="839"/>
      <c r="N9" s="844"/>
      <c r="O9" s="840"/>
    </row>
    <row r="10" spans="1:15" ht="18" customHeight="1">
      <c r="A10" s="1274" t="s">
        <v>243</v>
      </c>
      <c r="B10" s="1275"/>
      <c r="C10" s="1275"/>
      <c r="D10" s="877" t="s">
        <v>53</v>
      </c>
      <c r="E10" s="825" t="s">
        <v>9</v>
      </c>
      <c r="F10" s="851">
        <v>2</v>
      </c>
      <c r="G10" s="1098">
        <v>1000</v>
      </c>
      <c r="H10" s="835">
        <f>F10*G10/1000*1.2</f>
        <v>2.4</v>
      </c>
      <c r="I10" s="836"/>
      <c r="J10" s="837"/>
      <c r="K10" s="835"/>
      <c r="L10" s="838"/>
      <c r="M10" s="839"/>
      <c r="N10" s="844"/>
      <c r="O10" s="840"/>
    </row>
    <row r="11" spans="1:15" ht="18" customHeight="1">
      <c r="A11" s="1274" t="s">
        <v>280</v>
      </c>
      <c r="B11" s="1275"/>
      <c r="C11" s="1275"/>
      <c r="D11" s="1040" t="s">
        <v>281</v>
      </c>
      <c r="E11" s="825" t="s">
        <v>9</v>
      </c>
      <c r="F11" s="856">
        <v>2</v>
      </c>
      <c r="G11" s="834">
        <v>650</v>
      </c>
      <c r="H11" s="835">
        <f>F11*G11/1000*1.2</f>
        <v>1.56</v>
      </c>
      <c r="I11" s="838"/>
      <c r="J11" s="838"/>
      <c r="K11" s="835"/>
      <c r="L11" s="838"/>
      <c r="M11" s="950"/>
      <c r="N11" s="835"/>
      <c r="O11" s="840"/>
    </row>
    <row r="12" spans="1:15" ht="18.75" customHeight="1">
      <c r="A12" s="1689" t="s">
        <v>282</v>
      </c>
      <c r="B12" s="1690"/>
      <c r="C12" s="1691"/>
      <c r="D12" s="877" t="s">
        <v>283</v>
      </c>
      <c r="E12" s="825" t="s">
        <v>9</v>
      </c>
      <c r="F12" s="855">
        <v>1</v>
      </c>
      <c r="G12" s="874">
        <v>800</v>
      </c>
      <c r="H12" s="835">
        <f>F12*G12/1000*1.2</f>
        <v>0.96</v>
      </c>
      <c r="I12" s="838"/>
      <c r="J12" s="838"/>
      <c r="K12" s="835"/>
      <c r="L12" s="838"/>
      <c r="M12" s="950"/>
      <c r="N12" s="835"/>
      <c r="O12" s="840"/>
    </row>
    <row r="13" spans="1:15" ht="36" customHeight="1">
      <c r="A13" s="1686" t="s">
        <v>284</v>
      </c>
      <c r="B13" s="1687"/>
      <c r="C13" s="1688"/>
      <c r="D13" s="877" t="s">
        <v>285</v>
      </c>
      <c r="E13" s="825" t="s">
        <v>9</v>
      </c>
      <c r="F13" s="878">
        <v>1</v>
      </c>
      <c r="G13" s="848">
        <v>830</v>
      </c>
      <c r="H13" s="835">
        <f>F13*G13/1000*1.2</f>
        <v>0.9959999999999999</v>
      </c>
      <c r="I13" s="838"/>
      <c r="J13" s="838"/>
      <c r="K13" s="835"/>
      <c r="L13" s="838"/>
      <c r="M13" s="950"/>
      <c r="N13" s="835"/>
      <c r="O13" s="840"/>
    </row>
    <row r="14" spans="1:15" ht="18" customHeight="1">
      <c r="A14" s="1274"/>
      <c r="B14" s="1275"/>
      <c r="C14" s="1275"/>
      <c r="D14" s="1047"/>
      <c r="E14" s="825"/>
      <c r="F14" s="833"/>
      <c r="G14" s="834"/>
      <c r="H14" s="835"/>
      <c r="I14" s="838"/>
      <c r="J14" s="838"/>
      <c r="K14" s="835"/>
      <c r="L14" s="838"/>
      <c r="M14" s="950"/>
      <c r="N14" s="835"/>
      <c r="O14" s="840"/>
    </row>
    <row r="15" spans="1:15" ht="18" customHeight="1">
      <c r="A15" s="1274"/>
      <c r="B15" s="1275"/>
      <c r="C15" s="1275"/>
      <c r="D15" s="1047"/>
      <c r="E15" s="825"/>
      <c r="F15" s="833"/>
      <c r="G15" s="857"/>
      <c r="H15" s="835"/>
      <c r="I15" s="838"/>
      <c r="J15" s="838"/>
      <c r="K15" s="835"/>
      <c r="L15" s="838"/>
      <c r="M15" s="950"/>
      <c r="N15" s="835"/>
      <c r="O15" s="840"/>
    </row>
    <row r="16" spans="1:15" ht="18" customHeight="1">
      <c r="A16" s="1278"/>
      <c r="B16" s="831"/>
      <c r="C16" s="1275"/>
      <c r="D16" s="877"/>
      <c r="E16" s="825"/>
      <c r="F16" s="855"/>
      <c r="G16" s="874"/>
      <c r="H16" s="835"/>
      <c r="I16" s="838"/>
      <c r="J16" s="838"/>
      <c r="K16" s="835"/>
      <c r="L16" s="838"/>
      <c r="M16" s="950"/>
      <c r="N16" s="835"/>
      <c r="O16" s="840"/>
    </row>
    <row r="17" spans="1:15" ht="18" customHeight="1">
      <c r="A17" s="1289"/>
      <c r="B17" s="1099"/>
      <c r="C17" s="1099"/>
      <c r="D17" s="877"/>
      <c r="E17" s="825"/>
      <c r="F17" s="878"/>
      <c r="G17" s="848"/>
      <c r="H17" s="835"/>
      <c r="I17" s="838"/>
      <c r="J17" s="838"/>
      <c r="K17" s="835"/>
      <c r="L17" s="838"/>
      <c r="M17" s="950"/>
      <c r="N17" s="835"/>
      <c r="O17" s="840"/>
    </row>
    <row r="18" spans="1:15" ht="18" customHeight="1" thickBot="1">
      <c r="A18" s="1666" t="s">
        <v>11</v>
      </c>
      <c r="B18" s="1666"/>
      <c r="C18" s="1666"/>
      <c r="D18" s="858"/>
      <c r="E18" s="1041"/>
      <c r="F18" s="1042"/>
      <c r="G18" s="1267"/>
      <c r="H18" s="940">
        <f>SUM(H8:H17)</f>
        <v>7.864559999999999</v>
      </c>
      <c r="I18" s="1100"/>
      <c r="J18" s="1101"/>
      <c r="K18" s="861">
        <f>SUM(K8:K17)</f>
        <v>0</v>
      </c>
      <c r="L18" s="1044"/>
      <c r="M18" s="863"/>
      <c r="N18" s="866"/>
      <c r="O18" s="867"/>
    </row>
    <row r="19" spans="1:16" ht="18" customHeight="1" thickBot="1">
      <c r="A19" s="868" t="s">
        <v>20</v>
      </c>
      <c r="B19" s="775">
        <f>C19/1.2</f>
        <v>0</v>
      </c>
      <c r="C19" s="775">
        <f>H23</f>
        <v>0</v>
      </c>
      <c r="D19" s="869"/>
      <c r="E19" s="825"/>
      <c r="F19" s="1164"/>
      <c r="G19" s="1144"/>
      <c r="H19" s="870"/>
      <c r="I19" s="871"/>
      <c r="J19" s="871"/>
      <c r="K19" s="872"/>
      <c r="L19" s="871"/>
      <c r="M19" s="871"/>
      <c r="N19" s="872"/>
      <c r="O19" s="873"/>
      <c r="P19" s="78"/>
    </row>
    <row r="20" spans="1:15" ht="18" customHeight="1">
      <c r="A20" s="1662"/>
      <c r="B20" s="1663"/>
      <c r="C20" s="1664"/>
      <c r="D20" s="869"/>
      <c r="E20" s="879"/>
      <c r="F20" s="880"/>
      <c r="G20" s="825"/>
      <c r="H20" s="843"/>
      <c r="I20" s="865"/>
      <c r="J20" s="865"/>
      <c r="K20" s="875"/>
      <c r="L20" s="865"/>
      <c r="M20" s="865"/>
      <c r="N20" s="875"/>
      <c r="O20" s="876"/>
    </row>
    <row r="21" spans="1:15" ht="18" customHeight="1">
      <c r="A21" s="1662"/>
      <c r="B21" s="1663"/>
      <c r="C21" s="1664"/>
      <c r="D21" s="881"/>
      <c r="E21" s="879"/>
      <c r="F21" s="880"/>
      <c r="G21" s="825"/>
      <c r="H21" s="843"/>
      <c r="I21" s="865"/>
      <c r="J21" s="865"/>
      <c r="K21" s="875"/>
      <c r="L21" s="865"/>
      <c r="M21" s="865"/>
      <c r="N21" s="875"/>
      <c r="O21" s="876"/>
    </row>
    <row r="22" spans="1:15" ht="18" customHeight="1">
      <c r="A22" s="1662"/>
      <c r="B22" s="1663"/>
      <c r="C22" s="1664"/>
      <c r="D22" s="869"/>
      <c r="E22" s="879"/>
      <c r="F22" s="880"/>
      <c r="G22" s="825"/>
      <c r="H22" s="843"/>
      <c r="I22" s="865"/>
      <c r="J22" s="865"/>
      <c r="K22" s="875"/>
      <c r="L22" s="865"/>
      <c r="M22" s="865"/>
      <c r="N22" s="875"/>
      <c r="O22" s="876"/>
    </row>
    <row r="23" spans="1:15" ht="18" customHeight="1" thickBot="1">
      <c r="A23" s="1666" t="s">
        <v>11</v>
      </c>
      <c r="B23" s="1666"/>
      <c r="C23" s="1666"/>
      <c r="D23" s="883"/>
      <c r="E23" s="884"/>
      <c r="F23" s="880"/>
      <c r="G23" s="885"/>
      <c r="H23" s="861">
        <f>SUM(H20:H22)</f>
        <v>0</v>
      </c>
      <c r="I23" s="865"/>
      <c r="J23" s="865"/>
      <c r="K23" s="875"/>
      <c r="L23" s="865"/>
      <c r="M23" s="865"/>
      <c r="N23" s="875"/>
      <c r="O23" s="876"/>
    </row>
    <row r="24" spans="1:16" ht="18" customHeight="1" thickBot="1">
      <c r="A24" s="1266" t="s">
        <v>12</v>
      </c>
      <c r="B24" s="823">
        <f>B28+B33</f>
        <v>150.63630999999998</v>
      </c>
      <c r="C24" s="823">
        <f>C28+C33</f>
        <v>180.76357199999998</v>
      </c>
      <c r="D24" s="1051">
        <f>K36</f>
        <v>0</v>
      </c>
      <c r="E24" s="1618">
        <f>N36</f>
        <v>0</v>
      </c>
      <c r="F24" s="1641"/>
      <c r="G24" s="524"/>
      <c r="H24" s="888"/>
      <c r="I24" s="1036"/>
      <c r="J24" s="1036"/>
      <c r="K24" s="1036"/>
      <c r="L24" s="1036"/>
      <c r="M24" s="1036"/>
      <c r="N24" s="1036"/>
      <c r="O24" s="867"/>
      <c r="P24" s="53"/>
    </row>
    <row r="25" spans="1:15" s="4" customFormat="1" ht="18.75" customHeight="1" thickBot="1">
      <c r="A25" s="1550" t="s">
        <v>17</v>
      </c>
      <c r="B25" s="1667"/>
      <c r="C25" s="1668"/>
      <c r="D25" s="1582" t="s">
        <v>2</v>
      </c>
      <c r="E25" s="1582" t="s">
        <v>3</v>
      </c>
      <c r="F25" s="1578" t="s">
        <v>18</v>
      </c>
      <c r="G25" s="1576"/>
      <c r="H25" s="1577"/>
      <c r="I25" s="1575" t="s">
        <v>4</v>
      </c>
      <c r="J25" s="1576"/>
      <c r="K25" s="1577"/>
      <c r="L25" s="1575" t="s">
        <v>5</v>
      </c>
      <c r="M25" s="1576"/>
      <c r="N25" s="1576"/>
      <c r="O25" s="811" t="s">
        <v>34</v>
      </c>
    </row>
    <row r="26" spans="1:17" ht="54" customHeight="1" thickBot="1">
      <c r="A26" s="1553"/>
      <c r="B26" s="1554"/>
      <c r="C26" s="1555"/>
      <c r="D26" s="1583"/>
      <c r="E26" s="1583"/>
      <c r="F26" s="1261" t="s">
        <v>35</v>
      </c>
      <c r="G26" s="1268" t="s">
        <v>6</v>
      </c>
      <c r="H26" s="814" t="s">
        <v>7</v>
      </c>
      <c r="I26" s="892" t="s">
        <v>8</v>
      </c>
      <c r="J26" s="1282" t="s">
        <v>6</v>
      </c>
      <c r="K26" s="820" t="s">
        <v>7</v>
      </c>
      <c r="L26" s="892" t="s">
        <v>8</v>
      </c>
      <c r="M26" s="1282" t="s">
        <v>6</v>
      </c>
      <c r="N26" s="820" t="s">
        <v>7</v>
      </c>
      <c r="O26" s="821"/>
      <c r="P26" s="4"/>
      <c r="Q26" s="4"/>
    </row>
    <row r="27" spans="1:17" ht="17.25" customHeight="1" outlineLevel="1" thickBot="1">
      <c r="A27" s="1592">
        <v>1</v>
      </c>
      <c r="B27" s="1551"/>
      <c r="C27" s="1552"/>
      <c r="D27" s="1270">
        <v>2</v>
      </c>
      <c r="E27" s="1270">
        <v>3</v>
      </c>
      <c r="F27" s="1270">
        <v>4</v>
      </c>
      <c r="G27" s="1270">
        <v>5</v>
      </c>
      <c r="H27" s="1270">
        <v>6</v>
      </c>
      <c r="I27" s="1270">
        <v>7</v>
      </c>
      <c r="J27" s="1270">
        <v>8</v>
      </c>
      <c r="K27" s="1270">
        <v>9</v>
      </c>
      <c r="L27" s="1270">
        <v>10</v>
      </c>
      <c r="M27" s="1270">
        <v>11</v>
      </c>
      <c r="N27" s="1269">
        <v>12</v>
      </c>
      <c r="O27" s="1280">
        <v>13</v>
      </c>
      <c r="P27" s="4"/>
      <c r="Q27" s="4"/>
    </row>
    <row r="28" spans="1:17" ht="17.25" customHeight="1" outlineLevel="1" thickBot="1">
      <c r="A28" s="899" t="s">
        <v>19</v>
      </c>
      <c r="B28" s="774">
        <f>C28/1.2</f>
        <v>13.277</v>
      </c>
      <c r="C28" s="774">
        <f>H32</f>
        <v>15.9324</v>
      </c>
      <c r="D28" s="900"/>
      <c r="E28" s="901"/>
      <c r="F28" s="901"/>
      <c r="G28" s="776"/>
      <c r="H28" s="903"/>
      <c r="I28" s="1283"/>
      <c r="J28" s="1262"/>
      <c r="K28" s="1262"/>
      <c r="L28" s="1283"/>
      <c r="M28" s="1262"/>
      <c r="N28" s="1262"/>
      <c r="O28" s="905"/>
      <c r="P28" s="4"/>
      <c r="Q28" s="4"/>
    </row>
    <row r="29" spans="1:17" ht="17.25" customHeight="1" outlineLevel="1">
      <c r="A29" s="1290" t="s">
        <v>28</v>
      </c>
      <c r="B29" s="1276"/>
      <c r="C29" s="1276"/>
      <c r="D29" s="877" t="s">
        <v>13</v>
      </c>
      <c r="E29" s="908" t="s">
        <v>16</v>
      </c>
      <c r="F29" s="856">
        <v>300</v>
      </c>
      <c r="G29" s="1103">
        <v>39.57</v>
      </c>
      <c r="H29" s="857">
        <f>PRODUCT(F29:G29)*1.2/1000</f>
        <v>14.245199999999999</v>
      </c>
      <c r="I29" s="910"/>
      <c r="J29" s="910"/>
      <c r="K29" s="910"/>
      <c r="L29" s="910"/>
      <c r="M29" s="910"/>
      <c r="N29" s="910"/>
      <c r="O29" s="911"/>
      <c r="P29" s="4"/>
      <c r="Q29" s="4"/>
    </row>
    <row r="30" spans="1:17" ht="17.25" customHeight="1" outlineLevel="1">
      <c r="A30" s="1277" t="s">
        <v>131</v>
      </c>
      <c r="B30" s="1273"/>
      <c r="C30" s="1273"/>
      <c r="D30" s="877" t="s">
        <v>21</v>
      </c>
      <c r="E30" s="908" t="s">
        <v>16</v>
      </c>
      <c r="F30" s="914">
        <v>40</v>
      </c>
      <c r="G30" s="915">
        <v>35.15</v>
      </c>
      <c r="H30" s="857">
        <f>PRODUCT(F30:G30)*1.2/1000</f>
        <v>1.6872</v>
      </c>
      <c r="I30" s="910"/>
      <c r="J30" s="910"/>
      <c r="K30" s="910"/>
      <c r="L30" s="910"/>
      <c r="M30" s="910"/>
      <c r="N30" s="910"/>
      <c r="O30" s="911"/>
      <c r="P30" s="4"/>
      <c r="Q30" s="4"/>
    </row>
    <row r="31" spans="1:17" ht="17.25" customHeight="1" outlineLevel="1">
      <c r="A31" s="1104"/>
      <c r="B31" s="1105"/>
      <c r="C31" s="1105"/>
      <c r="D31" s="877"/>
      <c r="E31" s="908"/>
      <c r="F31" s="914"/>
      <c r="G31" s="915"/>
      <c r="H31" s="857"/>
      <c r="I31" s="910"/>
      <c r="J31" s="910"/>
      <c r="K31" s="910"/>
      <c r="L31" s="910"/>
      <c r="M31" s="910"/>
      <c r="N31" s="910"/>
      <c r="O31" s="911"/>
      <c r="P31" s="4"/>
      <c r="Q31" s="4"/>
    </row>
    <row r="32" spans="1:17" ht="27" customHeight="1" outlineLevel="1" thickBot="1">
      <c r="A32" s="1675" t="s">
        <v>11</v>
      </c>
      <c r="B32" s="1675"/>
      <c r="C32" s="1675"/>
      <c r="D32" s="918"/>
      <c r="E32" s="919"/>
      <c r="F32" s="919"/>
      <c r="G32" s="920"/>
      <c r="H32" s="1059">
        <f>SUM(H29:H31)</f>
        <v>15.9324</v>
      </c>
      <c r="I32" s="910"/>
      <c r="J32" s="910"/>
      <c r="K32" s="910"/>
      <c r="L32" s="910"/>
      <c r="M32" s="910"/>
      <c r="N32" s="910"/>
      <c r="O32" s="911"/>
      <c r="P32" s="4"/>
      <c r="Q32" s="4"/>
    </row>
    <row r="33" spans="1:17" ht="17.25" customHeight="1" outlineLevel="1" thickBot="1">
      <c r="A33" s="868" t="s">
        <v>20</v>
      </c>
      <c r="B33" s="775">
        <f>C33/1.2</f>
        <v>137.35931</v>
      </c>
      <c r="C33" s="775">
        <f>H36</f>
        <v>164.83117199999998</v>
      </c>
      <c r="D33" s="869"/>
      <c r="E33" s="825"/>
      <c r="F33" s="1164"/>
      <c r="G33" s="1144"/>
      <c r="H33" s="870"/>
      <c r="I33" s="871"/>
      <c r="J33" s="871"/>
      <c r="K33" s="872"/>
      <c r="L33" s="871"/>
      <c r="M33" s="871"/>
      <c r="N33" s="872"/>
      <c r="O33" s="873"/>
      <c r="P33" s="4"/>
      <c r="Q33" s="4"/>
    </row>
    <row r="34" spans="1:17" ht="17.25" customHeight="1" outlineLevel="1">
      <c r="A34" s="1682" t="s">
        <v>28</v>
      </c>
      <c r="B34" s="1574"/>
      <c r="C34" s="1574"/>
      <c r="D34" s="877" t="s">
        <v>13</v>
      </c>
      <c r="E34" s="908" t="s">
        <v>16</v>
      </c>
      <c r="F34" s="914">
        <v>2583</v>
      </c>
      <c r="G34" s="909">
        <v>39.57</v>
      </c>
      <c r="H34" s="925">
        <f>PRODUCT(F34:G34)*1.2/1000</f>
        <v>122.65117199999999</v>
      </c>
      <c r="I34" s="910"/>
      <c r="J34" s="910"/>
      <c r="K34" s="910"/>
      <c r="L34" s="910"/>
      <c r="M34" s="910"/>
      <c r="N34" s="910"/>
      <c r="O34" s="911"/>
      <c r="P34" s="4"/>
      <c r="Q34" s="4"/>
    </row>
    <row r="35" spans="1:17" ht="17.25" customHeight="1" outlineLevel="1">
      <c r="A35" s="1535" t="s">
        <v>131</v>
      </c>
      <c r="B35" s="1536"/>
      <c r="C35" s="1536"/>
      <c r="D35" s="877" t="s">
        <v>21</v>
      </c>
      <c r="E35" s="908" t="s">
        <v>16</v>
      </c>
      <c r="F35" s="908">
        <v>1000</v>
      </c>
      <c r="G35" s="915">
        <v>35.15</v>
      </c>
      <c r="H35" s="925">
        <f>PRODUCT(F35:G35)*1.2/1000</f>
        <v>42.18</v>
      </c>
      <c r="I35" s="910"/>
      <c r="J35" s="910"/>
      <c r="K35" s="910"/>
      <c r="L35" s="910"/>
      <c r="M35" s="910"/>
      <c r="N35" s="910"/>
      <c r="O35" s="911"/>
      <c r="P35" s="4"/>
      <c r="Q35" s="4"/>
    </row>
    <row r="36" spans="1:17" ht="29.25" customHeight="1" outlineLevel="1" collapsed="1" thickBot="1">
      <c r="A36" s="1665" t="s">
        <v>11</v>
      </c>
      <c r="B36" s="1665"/>
      <c r="C36" s="1665"/>
      <c r="D36" s="928"/>
      <c r="E36" s="884"/>
      <c r="F36" s="879"/>
      <c r="G36" s="825"/>
      <c r="H36" s="1065">
        <f>SUM(H34:H35)</f>
        <v>164.83117199999998</v>
      </c>
      <c r="I36" s="838"/>
      <c r="J36" s="838"/>
      <c r="K36" s="875"/>
      <c r="L36" s="838"/>
      <c r="M36" s="838"/>
      <c r="N36" s="875"/>
      <c r="O36" s="876"/>
      <c r="P36" s="4"/>
      <c r="Q36" s="4"/>
    </row>
    <row r="37" spans="1:17" ht="32.25" outlineLevel="1" thickBot="1">
      <c r="A37" s="931" t="s">
        <v>14</v>
      </c>
      <c r="B37" s="808">
        <f>B41+B44</f>
        <v>0.7137899999999999</v>
      </c>
      <c r="C37" s="808">
        <f>C41+C44</f>
        <v>0.8565479999999999</v>
      </c>
      <c r="D37" s="1265">
        <f>K46</f>
        <v>0</v>
      </c>
      <c r="E37" s="1645">
        <f>N46</f>
        <v>0</v>
      </c>
      <c r="F37" s="1645"/>
      <c r="G37" s="524"/>
      <c r="H37" s="1035"/>
      <c r="I37" s="1036"/>
      <c r="J37" s="1036"/>
      <c r="K37" s="1036"/>
      <c r="L37" s="1036"/>
      <c r="M37" s="1036"/>
      <c r="N37" s="981"/>
      <c r="O37" s="1053"/>
      <c r="P37" s="4"/>
      <c r="Q37" s="4"/>
    </row>
    <row r="38" spans="1:17" ht="16.5" thickBot="1">
      <c r="A38" s="1592" t="s">
        <v>17</v>
      </c>
      <c r="B38" s="1551"/>
      <c r="C38" s="1552"/>
      <c r="D38" s="1582" t="s">
        <v>2</v>
      </c>
      <c r="E38" s="1582" t="s">
        <v>3</v>
      </c>
      <c r="F38" s="1578" t="s">
        <v>18</v>
      </c>
      <c r="G38" s="1599"/>
      <c r="H38" s="1579"/>
      <c r="I38" s="1575" t="s">
        <v>4</v>
      </c>
      <c r="J38" s="1606"/>
      <c r="K38" s="1607"/>
      <c r="L38" s="1575" t="s">
        <v>5</v>
      </c>
      <c r="M38" s="1606"/>
      <c r="N38" s="1606"/>
      <c r="O38" s="811" t="s">
        <v>34</v>
      </c>
      <c r="P38" s="4"/>
      <c r="Q38" s="4"/>
    </row>
    <row r="39" spans="1:17" ht="48.75" customHeight="1" thickBot="1">
      <c r="A39" s="1553"/>
      <c r="B39" s="1554"/>
      <c r="C39" s="1555"/>
      <c r="D39" s="1583"/>
      <c r="E39" s="1583"/>
      <c r="F39" s="1261" t="s">
        <v>35</v>
      </c>
      <c r="G39" s="812" t="s">
        <v>6</v>
      </c>
      <c r="H39" s="933" t="s">
        <v>7</v>
      </c>
      <c r="I39" s="892" t="s">
        <v>8</v>
      </c>
      <c r="J39" s="1282" t="s">
        <v>6</v>
      </c>
      <c r="K39" s="820" t="s">
        <v>7</v>
      </c>
      <c r="L39" s="892" t="s">
        <v>8</v>
      </c>
      <c r="M39" s="1282" t="s">
        <v>6</v>
      </c>
      <c r="N39" s="820" t="s">
        <v>7</v>
      </c>
      <c r="O39" s="821"/>
      <c r="P39" s="4"/>
      <c r="Q39" s="4"/>
    </row>
    <row r="40" spans="1:17" ht="17.25" customHeight="1" outlineLevel="1" thickBot="1">
      <c r="A40" s="1592">
        <v>1</v>
      </c>
      <c r="B40" s="1551"/>
      <c r="C40" s="1552"/>
      <c r="D40" s="812">
        <v>2</v>
      </c>
      <c r="E40" s="1270">
        <v>3</v>
      </c>
      <c r="F40" s="812">
        <v>4</v>
      </c>
      <c r="G40" s="1270">
        <v>5</v>
      </c>
      <c r="H40" s="1270">
        <v>6</v>
      </c>
      <c r="I40" s="1270">
        <v>7</v>
      </c>
      <c r="J40" s="1270">
        <v>8</v>
      </c>
      <c r="K40" s="1270">
        <v>9</v>
      </c>
      <c r="L40" s="1270">
        <v>10</v>
      </c>
      <c r="M40" s="1270">
        <v>11</v>
      </c>
      <c r="N40" s="1270">
        <v>12</v>
      </c>
      <c r="O40" s="934">
        <v>13</v>
      </c>
      <c r="P40" s="4"/>
      <c r="Q40" s="4"/>
    </row>
    <row r="41" spans="1:17" ht="17.25" customHeight="1" outlineLevel="1" collapsed="1" thickBot="1">
      <c r="A41" s="899" t="s">
        <v>19</v>
      </c>
      <c r="B41" s="774">
        <f>C41/1.2</f>
        <v>0.5098499999999999</v>
      </c>
      <c r="C41" s="774">
        <f>H43</f>
        <v>0.6118199999999999</v>
      </c>
      <c r="D41" s="900"/>
      <c r="E41" s="901"/>
      <c r="F41" s="901"/>
      <c r="G41" s="776"/>
      <c r="H41" s="1035"/>
      <c r="I41" s="1281"/>
      <c r="J41" s="1067"/>
      <c r="K41" s="1281"/>
      <c r="L41" s="1067"/>
      <c r="M41" s="1281"/>
      <c r="N41" s="1281"/>
      <c r="O41" s="905"/>
      <c r="P41" s="4"/>
      <c r="Q41" s="4"/>
    </row>
    <row r="42" spans="1:17" ht="17.25" customHeight="1" outlineLevel="1" thickBot="1">
      <c r="A42" s="1271" t="s">
        <v>56</v>
      </c>
      <c r="B42" s="1272"/>
      <c r="C42" s="1272"/>
      <c r="D42" s="881" t="s">
        <v>36</v>
      </c>
      <c r="E42" s="825" t="s">
        <v>29</v>
      </c>
      <c r="F42" s="855">
        <v>4.5</v>
      </c>
      <c r="G42" s="938">
        <v>113.3</v>
      </c>
      <c r="H42" s="835">
        <f>F42*G42/1000*1.2</f>
        <v>0.6118199999999999</v>
      </c>
      <c r="I42" s="838"/>
      <c r="J42" s="838"/>
      <c r="K42" s="835"/>
      <c r="L42" s="838"/>
      <c r="M42" s="838"/>
      <c r="N42" s="835"/>
      <c r="O42" s="937"/>
      <c r="P42" s="4"/>
      <c r="Q42" s="4"/>
    </row>
    <row r="43" spans="1:17" ht="17.25" customHeight="1" outlineLevel="1" thickBot="1">
      <c r="A43" s="1595" t="s">
        <v>11</v>
      </c>
      <c r="B43" s="1595"/>
      <c r="C43" s="1596"/>
      <c r="D43" s="939"/>
      <c r="E43" s="885"/>
      <c r="F43" s="860"/>
      <c r="G43" s="885"/>
      <c r="H43" s="861">
        <f>SUM(H42:H42)</f>
        <v>0.6118199999999999</v>
      </c>
      <c r="I43" s="865"/>
      <c r="J43" s="865"/>
      <c r="K43" s="940"/>
      <c r="L43" s="865"/>
      <c r="M43" s="865"/>
      <c r="N43" s="940"/>
      <c r="O43" s="937"/>
      <c r="P43" s="4"/>
      <c r="Q43" s="4"/>
    </row>
    <row r="44" spans="1:17" ht="17.25" customHeight="1" outlineLevel="1" thickBot="1">
      <c r="A44" s="868" t="s">
        <v>20</v>
      </c>
      <c r="B44" s="775">
        <f>C44/1.2</f>
        <v>0.20394</v>
      </c>
      <c r="C44" s="775">
        <f>H46</f>
        <v>0.244728</v>
      </c>
      <c r="D44" s="869"/>
      <c r="E44" s="825"/>
      <c r="F44" s="1164"/>
      <c r="G44" s="1144"/>
      <c r="H44" s="922"/>
      <c r="I44" s="871"/>
      <c r="J44" s="871"/>
      <c r="K44" s="872"/>
      <c r="L44" s="871"/>
      <c r="M44" s="871"/>
      <c r="N44" s="872"/>
      <c r="O44" s="873"/>
      <c r="P44" s="4"/>
      <c r="Q44" s="4"/>
    </row>
    <row r="45" spans="1:17" ht="15.75" outlineLevel="1">
      <c r="A45" s="1669" t="s">
        <v>56</v>
      </c>
      <c r="B45" s="1670"/>
      <c r="C45" s="1670"/>
      <c r="D45" s="881" t="s">
        <v>36</v>
      </c>
      <c r="E45" s="825" t="s">
        <v>29</v>
      </c>
      <c r="F45" s="855">
        <v>1.8</v>
      </c>
      <c r="G45" s="938">
        <v>113.3</v>
      </c>
      <c r="H45" s="835">
        <f>F45*G45/1000*1.2</f>
        <v>0.244728</v>
      </c>
      <c r="I45" s="838"/>
      <c r="J45" s="838"/>
      <c r="K45" s="835"/>
      <c r="L45" s="838"/>
      <c r="M45" s="838"/>
      <c r="N45" s="835"/>
      <c r="O45" s="937"/>
      <c r="P45" s="454"/>
      <c r="Q45" s="4"/>
    </row>
    <row r="46" spans="1:17" ht="34.5" customHeight="1" outlineLevel="1" thickBot="1">
      <c r="A46" s="1671" t="s">
        <v>11</v>
      </c>
      <c r="B46" s="1671"/>
      <c r="C46" s="1671"/>
      <c r="D46" s="939"/>
      <c r="E46" s="885"/>
      <c r="F46" s="860"/>
      <c r="G46" s="885"/>
      <c r="H46" s="861">
        <f>SUM(H44:H45)</f>
        <v>0.244728</v>
      </c>
      <c r="I46" s="865"/>
      <c r="J46" s="865"/>
      <c r="K46" s="940"/>
      <c r="L46" s="865"/>
      <c r="M46" s="865"/>
      <c r="N46" s="940"/>
      <c r="O46" s="876"/>
      <c r="P46" s="454"/>
      <c r="Q46" s="4"/>
    </row>
    <row r="47" spans="1:17" ht="25.5" customHeight="1" outlineLevel="1" thickBot="1">
      <c r="A47" s="931" t="s">
        <v>37</v>
      </c>
      <c r="B47" s="808">
        <f>B51+B58</f>
        <v>6.717549999999999</v>
      </c>
      <c r="C47" s="808">
        <f>C51+C58</f>
        <v>8.06106</v>
      </c>
      <c r="D47" s="932">
        <f>K62</f>
        <v>0</v>
      </c>
      <c r="E47" s="1580">
        <f>N62</f>
        <v>0</v>
      </c>
      <c r="F47" s="1581"/>
      <c r="G47" s="524"/>
      <c r="H47" s="1035"/>
      <c r="I47" s="1036"/>
      <c r="J47" s="1036"/>
      <c r="K47" s="1036"/>
      <c r="L47" s="1036"/>
      <c r="M47" s="1036"/>
      <c r="N47" s="1036"/>
      <c r="O47" s="889"/>
      <c r="P47" s="4"/>
      <c r="Q47" s="4"/>
    </row>
    <row r="48" spans="1:17" ht="16.5" outlineLevel="1" thickBot="1">
      <c r="A48" s="1592" t="s">
        <v>17</v>
      </c>
      <c r="B48" s="1551"/>
      <c r="C48" s="1552"/>
      <c r="D48" s="1582" t="s">
        <v>2</v>
      </c>
      <c r="E48" s="1582" t="s">
        <v>3</v>
      </c>
      <c r="F48" s="1578" t="s">
        <v>18</v>
      </c>
      <c r="G48" s="1576"/>
      <c r="H48" s="1577"/>
      <c r="I48" s="1575" t="s">
        <v>4</v>
      </c>
      <c r="J48" s="1576"/>
      <c r="K48" s="1577"/>
      <c r="L48" s="1575" t="s">
        <v>5</v>
      </c>
      <c r="M48" s="1576"/>
      <c r="N48" s="1576"/>
      <c r="O48" s="811" t="s">
        <v>34</v>
      </c>
      <c r="P48" s="4"/>
      <c r="Q48" s="4"/>
    </row>
    <row r="49" spans="1:17" ht="52.5" customHeight="1" outlineLevel="1" thickBot="1">
      <c r="A49" s="1553"/>
      <c r="B49" s="1554"/>
      <c r="C49" s="1555"/>
      <c r="D49" s="1583"/>
      <c r="E49" s="1583"/>
      <c r="F49" s="1261" t="s">
        <v>35</v>
      </c>
      <c r="G49" s="812" t="s">
        <v>6</v>
      </c>
      <c r="H49" s="933" t="s">
        <v>7</v>
      </c>
      <c r="I49" s="1279" t="s">
        <v>8</v>
      </c>
      <c r="J49" s="819" t="s">
        <v>6</v>
      </c>
      <c r="K49" s="820" t="s">
        <v>7</v>
      </c>
      <c r="L49" s="892" t="s">
        <v>8</v>
      </c>
      <c r="M49" s="1279" t="s">
        <v>6</v>
      </c>
      <c r="N49" s="1107" t="s">
        <v>7</v>
      </c>
      <c r="O49" s="821"/>
      <c r="P49" s="364"/>
      <c r="Q49" s="4"/>
    </row>
    <row r="50" spans="1:17" ht="24" customHeight="1" thickBot="1">
      <c r="A50" s="1592">
        <v>1</v>
      </c>
      <c r="B50" s="1551"/>
      <c r="C50" s="1552"/>
      <c r="D50" s="1270">
        <v>2</v>
      </c>
      <c r="E50" s="1270">
        <v>3</v>
      </c>
      <c r="F50" s="1270">
        <v>4</v>
      </c>
      <c r="G50" s="1270">
        <v>5</v>
      </c>
      <c r="H50" s="1270">
        <v>6</v>
      </c>
      <c r="I50" s="1270">
        <v>7</v>
      </c>
      <c r="J50" s="1270">
        <v>8</v>
      </c>
      <c r="K50" s="1270">
        <v>9</v>
      </c>
      <c r="L50" s="1270">
        <v>10</v>
      </c>
      <c r="M50" s="1270">
        <v>11</v>
      </c>
      <c r="N50" s="1269">
        <v>12</v>
      </c>
      <c r="O50" s="1280">
        <v>13</v>
      </c>
      <c r="P50" s="364"/>
      <c r="Q50" s="4"/>
    </row>
    <row r="51" spans="1:17" ht="23.25" customHeight="1" outlineLevel="1" thickBot="1">
      <c r="A51" s="899" t="s">
        <v>19</v>
      </c>
      <c r="B51" s="774">
        <f>C51/1.2</f>
        <v>6.23267</v>
      </c>
      <c r="C51" s="774">
        <f>H57</f>
        <v>7.479203999999999</v>
      </c>
      <c r="D51" s="900"/>
      <c r="E51" s="901"/>
      <c r="F51" s="1156"/>
      <c r="G51" s="524"/>
      <c r="H51" s="1035"/>
      <c r="I51" s="1281"/>
      <c r="J51" s="1283"/>
      <c r="K51" s="1281"/>
      <c r="L51" s="1283"/>
      <c r="M51" s="1281"/>
      <c r="N51" s="1281"/>
      <c r="O51" s="905"/>
      <c r="P51" s="364"/>
      <c r="Q51" s="4"/>
    </row>
    <row r="52" spans="1:16" s="455" customFormat="1" ht="32.25" customHeight="1" outlineLevel="1">
      <c r="A52" s="1695" t="s">
        <v>279</v>
      </c>
      <c r="B52" s="1696"/>
      <c r="C52" s="1697"/>
      <c r="D52" s="1260" t="s">
        <v>201</v>
      </c>
      <c r="E52" s="826" t="s">
        <v>15</v>
      </c>
      <c r="F52" s="833">
        <v>1</v>
      </c>
      <c r="G52" s="857">
        <v>925</v>
      </c>
      <c r="H52" s="948">
        <f>F52*G52/1000*1.2</f>
        <v>1.11</v>
      </c>
      <c r="I52" s="838"/>
      <c r="J52" s="838"/>
      <c r="K52" s="835"/>
      <c r="L52" s="949"/>
      <c r="M52" s="950"/>
      <c r="N52" s="951"/>
      <c r="O52" s="952"/>
      <c r="P52" s="364"/>
    </row>
    <row r="53" spans="1:16" s="455" customFormat="1" ht="16.5" customHeight="1" outlineLevel="1">
      <c r="A53" s="1560" t="s">
        <v>278</v>
      </c>
      <c r="B53" s="1561"/>
      <c r="C53" s="1562"/>
      <c r="D53" s="881" t="s">
        <v>55</v>
      </c>
      <c r="E53" s="825" t="s">
        <v>151</v>
      </c>
      <c r="F53" s="833">
        <v>1</v>
      </c>
      <c r="G53" s="857">
        <v>1878.03</v>
      </c>
      <c r="H53" s="948">
        <f>F53*G53/1000*1.2</f>
        <v>2.2536359999999998</v>
      </c>
      <c r="I53" s="838"/>
      <c r="J53" s="838"/>
      <c r="K53" s="948"/>
      <c r="L53" s="838"/>
      <c r="M53" s="839"/>
      <c r="N53" s="951"/>
      <c r="O53" s="952"/>
      <c r="P53" s="364"/>
    </row>
    <row r="54" spans="1:16" s="455" customFormat="1" ht="34.5" customHeight="1" outlineLevel="1">
      <c r="A54" s="1692" t="s">
        <v>277</v>
      </c>
      <c r="B54" s="1693"/>
      <c r="C54" s="1694"/>
      <c r="D54" s="1260" t="s">
        <v>178</v>
      </c>
      <c r="E54" s="826" t="s">
        <v>151</v>
      </c>
      <c r="F54" s="833">
        <v>8</v>
      </c>
      <c r="G54" s="857">
        <v>373.38</v>
      </c>
      <c r="H54" s="948">
        <f>F54*G54/1000*1.2</f>
        <v>3.5844479999999996</v>
      </c>
      <c r="I54" s="838"/>
      <c r="J54" s="838"/>
      <c r="K54" s="835"/>
      <c r="L54" s="949"/>
      <c r="M54" s="839"/>
      <c r="N54" s="951"/>
      <c r="O54" s="952"/>
      <c r="P54" s="364"/>
    </row>
    <row r="55" spans="1:16" s="455" customFormat="1" ht="16.5" customHeight="1" outlineLevel="1">
      <c r="A55" s="1563" t="s">
        <v>161</v>
      </c>
      <c r="B55" s="1564"/>
      <c r="C55" s="1565"/>
      <c r="D55" s="881" t="s">
        <v>47</v>
      </c>
      <c r="E55" s="1041" t="s">
        <v>15</v>
      </c>
      <c r="F55" s="833">
        <v>36</v>
      </c>
      <c r="G55" s="857">
        <v>11.15</v>
      </c>
      <c r="H55" s="948">
        <f>F55*G55/1000*1.2</f>
        <v>0.48168</v>
      </c>
      <c r="I55" s="838"/>
      <c r="J55" s="838"/>
      <c r="K55" s="948"/>
      <c r="L55" s="838"/>
      <c r="M55" s="839"/>
      <c r="N55" s="951"/>
      <c r="O55" s="952"/>
      <c r="P55" s="364"/>
    </row>
    <row r="56" spans="1:16" s="455" customFormat="1" ht="16.5" customHeight="1" outlineLevel="1">
      <c r="A56" s="1679" t="s">
        <v>184</v>
      </c>
      <c r="B56" s="1680"/>
      <c r="C56" s="1681"/>
      <c r="D56" s="881"/>
      <c r="E56" s="825" t="s">
        <v>15</v>
      </c>
      <c r="F56" s="833">
        <v>1</v>
      </c>
      <c r="G56" s="857">
        <v>41.2</v>
      </c>
      <c r="H56" s="948">
        <f>F56*G56/1000*1.2</f>
        <v>0.04944</v>
      </c>
      <c r="I56" s="838"/>
      <c r="J56" s="838"/>
      <c r="K56" s="948"/>
      <c r="L56" s="838"/>
      <c r="M56" s="839"/>
      <c r="N56" s="951"/>
      <c r="O56" s="952"/>
      <c r="P56" s="364"/>
    </row>
    <row r="57" spans="1:16" s="4" customFormat="1" ht="21" customHeight="1" outlineLevel="1" thickBot="1">
      <c r="A57" s="1676" t="s">
        <v>11</v>
      </c>
      <c r="B57" s="1676"/>
      <c r="C57" s="1676"/>
      <c r="D57" s="881"/>
      <c r="E57" s="825"/>
      <c r="F57" s="855"/>
      <c r="G57" s="940"/>
      <c r="H57" s="964">
        <f>SUM(H52:H56)</f>
        <v>7.479203999999999</v>
      </c>
      <c r="I57" s="838"/>
      <c r="J57" s="838"/>
      <c r="K57" s="948"/>
      <c r="L57" s="838"/>
      <c r="M57" s="950"/>
      <c r="N57" s="951"/>
      <c r="O57" s="952"/>
      <c r="P57" s="364"/>
    </row>
    <row r="58" spans="1:15" s="4" customFormat="1" ht="21" customHeight="1" outlineLevel="1" thickBot="1">
      <c r="A58" s="868" t="s">
        <v>20</v>
      </c>
      <c r="B58" s="775">
        <f>C58/1.2</f>
        <v>0.48488</v>
      </c>
      <c r="C58" s="775">
        <f>H62</f>
        <v>0.5818559999999999</v>
      </c>
      <c r="D58" s="881"/>
      <c r="E58" s="855"/>
      <c r="F58" s="1164"/>
      <c r="G58" s="1144"/>
      <c r="H58" s="922"/>
      <c r="I58" s="871"/>
      <c r="J58" s="871"/>
      <c r="K58" s="872"/>
      <c r="L58" s="871"/>
      <c r="M58" s="871"/>
      <c r="N58" s="872"/>
      <c r="O58" s="873"/>
    </row>
    <row r="59" spans="1:16" s="455" customFormat="1" ht="16.5" customHeight="1" outlineLevel="1">
      <c r="A59" s="1603" t="s">
        <v>276</v>
      </c>
      <c r="B59" s="1604"/>
      <c r="C59" s="1605"/>
      <c r="D59" s="1070" t="s">
        <v>178</v>
      </c>
      <c r="E59" s="825" t="s">
        <v>151</v>
      </c>
      <c r="F59" s="855">
        <v>1</v>
      </c>
      <c r="G59" s="857">
        <v>373.38</v>
      </c>
      <c r="H59" s="948">
        <f>F59*G59/1000*1.2</f>
        <v>0.44805599999999995</v>
      </c>
      <c r="I59" s="838"/>
      <c r="J59" s="838"/>
      <c r="K59" s="948"/>
      <c r="L59" s="838"/>
      <c r="M59" s="839"/>
      <c r="N59" s="951"/>
      <c r="O59" s="952"/>
      <c r="P59" s="364"/>
    </row>
    <row r="60" spans="1:16" s="455" customFormat="1" ht="16.5" customHeight="1" outlineLevel="1">
      <c r="A60" s="1563" t="s">
        <v>161</v>
      </c>
      <c r="B60" s="1564"/>
      <c r="C60" s="1565"/>
      <c r="D60" s="1070" t="s">
        <v>47</v>
      </c>
      <c r="E60" s="1041" t="s">
        <v>15</v>
      </c>
      <c r="F60" s="855">
        <v>10</v>
      </c>
      <c r="G60" s="857">
        <v>11.15</v>
      </c>
      <c r="H60" s="948">
        <f>F60*G60/1000*1.2</f>
        <v>0.1338</v>
      </c>
      <c r="I60" s="838"/>
      <c r="J60" s="838"/>
      <c r="K60" s="948"/>
      <c r="L60" s="838"/>
      <c r="M60" s="839"/>
      <c r="N60" s="951"/>
      <c r="O60" s="952"/>
      <c r="P60" s="364"/>
    </row>
    <row r="61" spans="1:15" s="4" customFormat="1" ht="15.75" outlineLevel="1">
      <c r="A61" s="1677"/>
      <c r="B61" s="1678"/>
      <c r="C61" s="1678"/>
      <c r="D61" s="1108"/>
      <c r="E61" s="882"/>
      <c r="F61" s="879"/>
      <c r="G61" s="966"/>
      <c r="H61" s="948">
        <f>F61*G61/1000*1.2</f>
        <v>0</v>
      </c>
      <c r="I61" s="967"/>
      <c r="J61" s="838"/>
      <c r="K61" s="951"/>
      <c r="L61" s="967"/>
      <c r="M61" s="1109"/>
      <c r="N61" s="951"/>
      <c r="O61" s="968"/>
    </row>
    <row r="62" spans="1:15" s="4" customFormat="1" ht="16.5" customHeight="1" outlineLevel="1" thickBot="1">
      <c r="A62" s="1671" t="s">
        <v>11</v>
      </c>
      <c r="B62" s="1671"/>
      <c r="C62" s="1671"/>
      <c r="D62" s="1110"/>
      <c r="E62" s="1072"/>
      <c r="F62" s="946"/>
      <c r="G62" s="1072"/>
      <c r="H62" s="1111">
        <f>SUM(H59:H61)</f>
        <v>0.5818559999999999</v>
      </c>
      <c r="I62" s="865"/>
      <c r="J62" s="863"/>
      <c r="K62" s="875"/>
      <c r="L62" s="1112"/>
      <c r="M62" s="1112"/>
      <c r="N62" s="1113"/>
      <c r="O62" s="975"/>
    </row>
    <row r="63" spans="1:15" s="4" customFormat="1" ht="18.75" customHeight="1" outlineLevel="1" collapsed="1" thickBot="1">
      <c r="A63" s="1291" t="s">
        <v>38</v>
      </c>
      <c r="B63" s="1089">
        <v>0</v>
      </c>
      <c r="C63" s="1115">
        <f>G63</f>
        <v>0</v>
      </c>
      <c r="D63" s="1265">
        <v>0</v>
      </c>
      <c r="E63" s="1618">
        <f>N68</f>
        <v>0</v>
      </c>
      <c r="F63" s="1619"/>
      <c r="G63" s="1116">
        <f>B63*1.2</f>
        <v>0</v>
      </c>
      <c r="H63" s="980"/>
      <c r="I63" s="981"/>
      <c r="J63" s="981"/>
      <c r="K63" s="981"/>
      <c r="L63" s="981"/>
      <c r="M63" s="981"/>
      <c r="N63" s="1117"/>
      <c r="O63" s="889"/>
    </row>
    <row r="64" spans="1:15" s="4" customFormat="1" ht="17.25" customHeight="1" outlineLevel="1" thickBot="1">
      <c r="A64" s="1592" t="s">
        <v>17</v>
      </c>
      <c r="B64" s="1551"/>
      <c r="C64" s="1552"/>
      <c r="D64" s="1620" t="s">
        <v>2</v>
      </c>
      <c r="E64" s="1582" t="s">
        <v>3</v>
      </c>
      <c r="F64" s="1674" t="s">
        <v>18</v>
      </c>
      <c r="G64" s="1674"/>
      <c r="H64" s="1674"/>
      <c r="I64" s="1672" t="s">
        <v>4</v>
      </c>
      <c r="J64" s="1672"/>
      <c r="K64" s="1672"/>
      <c r="L64" s="1672" t="s">
        <v>5</v>
      </c>
      <c r="M64" s="1672"/>
      <c r="N64" s="1672"/>
      <c r="O64" s="811" t="s">
        <v>34</v>
      </c>
    </row>
    <row r="65" spans="1:15" s="4" customFormat="1" ht="48" customHeight="1" thickBot="1">
      <c r="A65" s="1553"/>
      <c r="B65" s="1554"/>
      <c r="C65" s="1555"/>
      <c r="D65" s="1621"/>
      <c r="E65" s="1583"/>
      <c r="F65" s="1261" t="s">
        <v>35</v>
      </c>
      <c r="G65" s="812" t="s">
        <v>6</v>
      </c>
      <c r="H65" s="814" t="s">
        <v>7</v>
      </c>
      <c r="I65" s="892" t="s">
        <v>8</v>
      </c>
      <c r="J65" s="1279" t="s">
        <v>6</v>
      </c>
      <c r="K65" s="820" t="s">
        <v>7</v>
      </c>
      <c r="L65" s="892" t="s">
        <v>8</v>
      </c>
      <c r="M65" s="1282" t="s">
        <v>6</v>
      </c>
      <c r="N65" s="820" t="s">
        <v>7</v>
      </c>
      <c r="O65" s="821"/>
    </row>
    <row r="66" spans="1:15" s="4" customFormat="1" ht="23.25" customHeight="1" thickBot="1">
      <c r="A66" s="1592">
        <v>1</v>
      </c>
      <c r="B66" s="1551"/>
      <c r="C66" s="1552"/>
      <c r="D66" s="1285">
        <v>2</v>
      </c>
      <c r="E66" s="1285">
        <v>3</v>
      </c>
      <c r="F66" s="1285">
        <v>4</v>
      </c>
      <c r="G66" s="1285">
        <v>5</v>
      </c>
      <c r="H66" s="1285">
        <v>6</v>
      </c>
      <c r="I66" s="1285">
        <v>7</v>
      </c>
      <c r="J66" s="1285">
        <v>8</v>
      </c>
      <c r="K66" s="1285">
        <v>9</v>
      </c>
      <c r="L66" s="1285">
        <v>10</v>
      </c>
      <c r="M66" s="1285">
        <v>11</v>
      </c>
      <c r="N66" s="1284">
        <v>12</v>
      </c>
      <c r="O66" s="1280">
        <v>13</v>
      </c>
    </row>
    <row r="67" spans="1:15" s="4" customFormat="1" ht="15.75">
      <c r="A67" s="1119"/>
      <c r="B67" s="1120"/>
      <c r="C67" s="1121"/>
      <c r="D67" s="1122"/>
      <c r="E67" s="1123"/>
      <c r="F67" s="1124"/>
      <c r="G67" s="1124"/>
      <c r="H67" s="1125"/>
      <c r="I67" s="1124"/>
      <c r="J67" s="1124"/>
      <c r="K67" s="1124"/>
      <c r="L67" s="1124"/>
      <c r="M67" s="1124"/>
      <c r="N67" s="1124"/>
      <c r="O67" s="1126"/>
    </row>
    <row r="68" spans="1:15" s="4" customFormat="1" ht="16.5" thickBot="1">
      <c r="A68" s="1611" t="s">
        <v>11</v>
      </c>
      <c r="B68" s="1612"/>
      <c r="C68" s="1673"/>
      <c r="D68" s="1128"/>
      <c r="E68" s="1129"/>
      <c r="F68" s="1130"/>
      <c r="G68" s="1130"/>
      <c r="H68" s="1131"/>
      <c r="I68" s="1132"/>
      <c r="J68" s="1132"/>
      <c r="K68" s="1132"/>
      <c r="L68" s="1132"/>
      <c r="M68" s="1132"/>
      <c r="N68" s="1133"/>
      <c r="O68" s="1134"/>
    </row>
    <row r="69" spans="1:15" s="4" customFormat="1" ht="21" customHeight="1" thickBot="1">
      <c r="A69" s="1263" t="s">
        <v>127</v>
      </c>
      <c r="B69" s="1264"/>
      <c r="C69" s="998"/>
      <c r="D69" s="989"/>
      <c r="E69" s="990"/>
      <c r="F69" s="991"/>
      <c r="G69" s="991"/>
      <c r="H69" s="992">
        <f>H62+H57+H46+H43+H36+H32+H23+H18+H68+K18</f>
        <v>197.54574</v>
      </c>
      <c r="I69" s="993"/>
      <c r="J69" s="993"/>
      <c r="K69" s="993"/>
      <c r="L69" s="993"/>
      <c r="M69" s="993"/>
      <c r="N69" s="994"/>
      <c r="O69" s="995"/>
    </row>
    <row r="70" spans="1:15" s="4" customFormat="1" ht="15.75">
      <c r="A70" s="777"/>
      <c r="B70" s="78"/>
      <c r="C70" s="1292"/>
      <c r="D70" s="1292"/>
      <c r="E70" s="515"/>
      <c r="F70" s="78"/>
      <c r="G70" s="78"/>
      <c r="H70" s="78"/>
      <c r="I70" s="512"/>
      <c r="J70" s="512"/>
      <c r="K70" s="512"/>
      <c r="L70" s="512"/>
      <c r="M70" s="512"/>
      <c r="N70" s="512"/>
      <c r="O70" s="538"/>
    </row>
    <row r="71" spans="1:15" s="4" customFormat="1" ht="15.75">
      <c r="A71" s="1293"/>
      <c r="B71" s="78"/>
      <c r="C71" s="538"/>
      <c r="D71" s="460"/>
      <c r="E71" s="515"/>
      <c r="F71" s="78"/>
      <c r="G71" s="78"/>
      <c r="H71" s="78"/>
      <c r="I71" s="512"/>
      <c r="J71" s="512"/>
      <c r="K71" s="512"/>
      <c r="L71" s="512"/>
      <c r="M71" s="512"/>
      <c r="N71" s="512"/>
      <c r="O71" s="538"/>
    </row>
    <row r="72" spans="1:15" s="4" customFormat="1" ht="15.75">
      <c r="A72" s="1293" t="s">
        <v>231</v>
      </c>
      <c r="B72" s="78"/>
      <c r="C72" s="538"/>
      <c r="D72" s="460" t="s">
        <v>138</v>
      </c>
      <c r="E72" s="515"/>
      <c r="F72" s="78"/>
      <c r="G72" s="78"/>
      <c r="H72" s="78"/>
      <c r="I72" s="512"/>
      <c r="J72" s="512"/>
      <c r="K72" s="512"/>
      <c r="L72" s="512"/>
      <c r="M72" s="512"/>
      <c r="N72" s="512"/>
      <c r="O72" s="538"/>
    </row>
    <row r="73" spans="1:15" s="4" customFormat="1" ht="15.75">
      <c r="A73" s="777"/>
      <c r="B73" s="538"/>
      <c r="C73" s="538"/>
      <c r="D73" s="78"/>
      <c r="E73" s="515"/>
      <c r="F73" s="78"/>
      <c r="G73" s="1294"/>
      <c r="H73" s="1294"/>
      <c r="I73" s="1294"/>
      <c r="J73" s="512"/>
      <c r="K73" s="512"/>
      <c r="L73" s="512"/>
      <c r="M73" s="512"/>
      <c r="N73" s="512"/>
      <c r="O73" s="538"/>
    </row>
    <row r="74" spans="1:15" s="4" customFormat="1" ht="15.75">
      <c r="A74" s="777"/>
      <c r="B74" s="538"/>
      <c r="C74" s="538"/>
      <c r="D74" s="538"/>
      <c r="E74" s="515"/>
      <c r="F74" s="78"/>
      <c r="G74" s="78"/>
      <c r="H74" s="78"/>
      <c r="I74" s="512"/>
      <c r="J74" s="512"/>
      <c r="K74" s="512"/>
      <c r="L74" s="512"/>
      <c r="M74" s="512"/>
      <c r="N74" s="512"/>
      <c r="O74" s="538"/>
    </row>
    <row r="75" spans="1:15" s="4" customFormat="1" ht="15.75">
      <c r="A75" s="1293" t="s">
        <v>40</v>
      </c>
      <c r="B75" s="460"/>
      <c r="C75" s="538"/>
      <c r="D75" s="460" t="s">
        <v>143</v>
      </c>
      <c r="E75" s="515"/>
      <c r="F75" s="78"/>
      <c r="G75" s="78"/>
      <c r="H75" s="78"/>
      <c r="I75" s="512"/>
      <c r="J75" s="512"/>
      <c r="K75" s="512"/>
      <c r="L75" s="512"/>
      <c r="M75" s="512"/>
      <c r="N75" s="512"/>
      <c r="O75" s="538"/>
    </row>
    <row r="76" spans="1:15" s="4" customFormat="1" ht="15.75">
      <c r="A76" s="1293"/>
      <c r="B76" s="461"/>
      <c r="C76" s="538"/>
      <c r="D76" s="460"/>
      <c r="E76" s="515"/>
      <c r="F76" s="78"/>
      <c r="G76" s="78"/>
      <c r="H76" s="78"/>
      <c r="I76" s="512"/>
      <c r="J76" s="512"/>
      <c r="K76" s="512"/>
      <c r="L76" s="512"/>
      <c r="M76" s="512"/>
      <c r="N76" s="512"/>
      <c r="O76" s="538"/>
    </row>
    <row r="77" spans="1:15" s="4" customFormat="1" ht="15.75">
      <c r="A77" s="1295"/>
      <c r="B77" s="78"/>
      <c r="C77" s="78"/>
      <c r="D77" s="78"/>
      <c r="E77" s="515"/>
      <c r="F77" s="78"/>
      <c r="G77" s="78"/>
      <c r="H77" s="78"/>
      <c r="I77" s="512"/>
      <c r="J77" s="512"/>
      <c r="K77" s="512"/>
      <c r="L77" s="512"/>
      <c r="M77" s="512"/>
      <c r="N77" s="512"/>
      <c r="O77" s="538"/>
    </row>
    <row r="78" spans="1:15" s="4" customFormat="1" ht="15.75">
      <c r="A78" s="1293" t="s">
        <v>41</v>
      </c>
      <c r="B78" s="538"/>
      <c r="C78" s="78"/>
      <c r="D78" s="460" t="s">
        <v>141</v>
      </c>
      <c r="E78" s="515"/>
      <c r="F78" s="78"/>
      <c r="G78" s="78"/>
      <c r="H78" s="78"/>
      <c r="I78" s="512"/>
      <c r="J78" s="512"/>
      <c r="K78" s="512"/>
      <c r="L78" s="512"/>
      <c r="M78" s="512"/>
      <c r="N78" s="512"/>
      <c r="O78" s="538"/>
    </row>
    <row r="79" spans="1:15" s="4" customFormat="1" ht="15.75">
      <c r="A79" s="1293"/>
      <c r="B79" s="78"/>
      <c r="C79" s="78"/>
      <c r="D79" s="460"/>
      <c r="E79" s="515"/>
      <c r="F79" s="78"/>
      <c r="G79" s="1294"/>
      <c r="H79" s="1294"/>
      <c r="I79" s="1294"/>
      <c r="J79" s="512"/>
      <c r="K79" s="512"/>
      <c r="L79" s="512"/>
      <c r="M79" s="512"/>
      <c r="N79" s="512"/>
      <c r="O79" s="538"/>
    </row>
    <row r="80" spans="1:25" s="4" customFormat="1" ht="15.75">
      <c r="A80" s="1293"/>
      <c r="B80" s="78"/>
      <c r="C80" s="78"/>
      <c r="D80" s="460"/>
      <c r="E80" s="515"/>
      <c r="F80" s="78"/>
      <c r="G80" s="1294"/>
      <c r="H80" s="1294"/>
      <c r="I80" s="1294"/>
      <c r="J80" s="512"/>
      <c r="K80" s="512"/>
      <c r="L80" s="512"/>
      <c r="M80" s="512"/>
      <c r="N80" s="512"/>
      <c r="O80" s="78"/>
      <c r="R80" s="21"/>
      <c r="S80" s="21"/>
      <c r="T80" s="21"/>
      <c r="U80" s="21"/>
      <c r="V80" s="21"/>
      <c r="W80" s="21"/>
      <c r="X80" s="21"/>
      <c r="Y80" s="21"/>
    </row>
    <row r="81" spans="1:17" ht="15.75" collapsed="1">
      <c r="A81" s="1293" t="s">
        <v>142</v>
      </c>
      <c r="B81" s="78"/>
      <c r="C81" s="78"/>
      <c r="D81" s="460" t="s">
        <v>258</v>
      </c>
      <c r="E81" s="515"/>
      <c r="F81" s="78"/>
      <c r="G81" s="1294"/>
      <c r="H81" s="1294"/>
      <c r="I81" s="1294"/>
      <c r="J81" s="512"/>
      <c r="K81" s="512"/>
      <c r="L81" s="512"/>
      <c r="M81" s="512"/>
      <c r="N81" s="512"/>
      <c r="O81" s="78"/>
      <c r="P81" s="4"/>
      <c r="Q81" s="4"/>
    </row>
    <row r="82" spans="1:17" ht="15.75">
      <c r="A82" s="1296"/>
      <c r="B82" s="78"/>
      <c r="C82" s="460"/>
      <c r="D82" s="78"/>
      <c r="E82" s="515"/>
      <c r="F82" s="78"/>
      <c r="G82" s="78"/>
      <c r="H82" s="78"/>
      <c r="I82" s="512"/>
      <c r="J82" s="512"/>
      <c r="K82" s="512"/>
      <c r="L82" s="512"/>
      <c r="M82" s="512"/>
      <c r="N82" s="512"/>
      <c r="O82" s="78"/>
      <c r="P82" s="4"/>
      <c r="Q82" s="4"/>
    </row>
    <row r="83" spans="1:17" ht="15.75">
      <c r="A83" s="1295"/>
      <c r="B83" s="78"/>
      <c r="C83" s="78"/>
      <c r="D83" s="78"/>
      <c r="E83" s="515"/>
      <c r="F83" s="78"/>
      <c r="G83" s="1294"/>
      <c r="H83" s="1294"/>
      <c r="I83" s="1294"/>
      <c r="J83" s="512"/>
      <c r="K83" s="512"/>
      <c r="L83" s="512"/>
      <c r="M83" s="512"/>
      <c r="N83" s="512"/>
      <c r="O83" s="78"/>
      <c r="P83" s="4"/>
      <c r="Q83" s="4"/>
    </row>
    <row r="84" spans="1:17" ht="15.75">
      <c r="A84" s="1297" t="s">
        <v>144</v>
      </c>
      <c r="B84" s="78"/>
      <c r="C84" s="78"/>
      <c r="D84" s="460" t="s">
        <v>145</v>
      </c>
      <c r="E84" s="515"/>
      <c r="F84" s="78"/>
      <c r="G84" s="78"/>
      <c r="H84" s="78"/>
      <c r="I84" s="512"/>
      <c r="J84" s="512"/>
      <c r="K84" s="512"/>
      <c r="L84" s="512"/>
      <c r="M84" s="1298"/>
      <c r="N84" s="512"/>
      <c r="O84" s="78"/>
      <c r="P84" s="4"/>
      <c r="Q84" s="4"/>
    </row>
    <row r="85" spans="1:16" ht="15.75">
      <c r="A85" s="1296"/>
      <c r="B85" s="78"/>
      <c r="C85" s="460"/>
      <c r="D85" s="78"/>
      <c r="E85" s="515"/>
      <c r="F85" s="78"/>
      <c r="G85" s="78"/>
      <c r="H85" s="78"/>
      <c r="I85" s="512"/>
      <c r="J85" s="512"/>
      <c r="K85" s="512"/>
      <c r="L85" s="512"/>
      <c r="M85" s="512"/>
      <c r="N85" s="512"/>
      <c r="O85" s="78"/>
      <c r="P85" s="4"/>
    </row>
    <row r="86" ht="15.75">
      <c r="P86" s="4"/>
    </row>
    <row r="87" spans="1:16" ht="15.75">
      <c r="A87" s="464"/>
      <c r="D87" s="52"/>
      <c r="P87" s="4"/>
    </row>
    <row r="88" ht="15.75">
      <c r="B88" s="465"/>
    </row>
    <row r="95" ht="15.75">
      <c r="A95" s="466"/>
    </row>
  </sheetData>
  <sheetProtection/>
  <mergeCells count="67">
    <mergeCell ref="A9:C9"/>
    <mergeCell ref="A13:C13"/>
    <mergeCell ref="A12:C12"/>
    <mergeCell ref="A21:C21"/>
    <mergeCell ref="A22:C22"/>
    <mergeCell ref="A54:C54"/>
    <mergeCell ref="A35:C35"/>
    <mergeCell ref="A52:C52"/>
    <mergeCell ref="A59:C59"/>
    <mergeCell ref="A23:C23"/>
    <mergeCell ref="A32:C32"/>
    <mergeCell ref="A57:C57"/>
    <mergeCell ref="A27:C27"/>
    <mergeCell ref="A61:C61"/>
    <mergeCell ref="A55:C55"/>
    <mergeCell ref="A60:C60"/>
    <mergeCell ref="A56:C56"/>
    <mergeCell ref="A34:C34"/>
    <mergeCell ref="I64:K64"/>
    <mergeCell ref="L64:N64"/>
    <mergeCell ref="A66:C66"/>
    <mergeCell ref="A68:C68"/>
    <mergeCell ref="E63:F63"/>
    <mergeCell ref="A64:C65"/>
    <mergeCell ref="D64:D65"/>
    <mergeCell ref="E64:E65"/>
    <mergeCell ref="F64:H64"/>
    <mergeCell ref="L48:N48"/>
    <mergeCell ref="A50:C50"/>
    <mergeCell ref="A62:C62"/>
    <mergeCell ref="E47:F47"/>
    <mergeCell ref="A48:C49"/>
    <mergeCell ref="D48:D49"/>
    <mergeCell ref="E48:E49"/>
    <mergeCell ref="F48:H48"/>
    <mergeCell ref="I48:K48"/>
    <mergeCell ref="A53:C53"/>
    <mergeCell ref="I38:K38"/>
    <mergeCell ref="L38:N38"/>
    <mergeCell ref="A40:C40"/>
    <mergeCell ref="A45:C45"/>
    <mergeCell ref="A46:C46"/>
    <mergeCell ref="A43:C43"/>
    <mergeCell ref="A38:C39"/>
    <mergeCell ref="D38:D39"/>
    <mergeCell ref="E38:E39"/>
    <mergeCell ref="F38:H38"/>
    <mergeCell ref="I6:K6"/>
    <mergeCell ref="L6:N6"/>
    <mergeCell ref="A18:C18"/>
    <mergeCell ref="E24:F24"/>
    <mergeCell ref="A25:C26"/>
    <mergeCell ref="D25:D26"/>
    <mergeCell ref="E25:E26"/>
    <mergeCell ref="F25:H25"/>
    <mergeCell ref="I25:K25"/>
    <mergeCell ref="L25:N25"/>
    <mergeCell ref="E37:F37"/>
    <mergeCell ref="A20:C20"/>
    <mergeCell ref="A1:B1"/>
    <mergeCell ref="E4:F4"/>
    <mergeCell ref="E5:F5"/>
    <mergeCell ref="A6:C7"/>
    <mergeCell ref="D6:D7"/>
    <mergeCell ref="E6:E7"/>
    <mergeCell ref="F6:H6"/>
    <mergeCell ref="A36:C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zoomScale="70" zoomScaleNormal="70" zoomScalePageLayoutView="0" workbookViewId="0" topLeftCell="A19">
      <selection activeCell="S53" sqref="S53"/>
    </sheetView>
  </sheetViews>
  <sheetFormatPr defaultColWidth="9.140625" defaultRowHeight="15" outlineLevelRow="1" outlineLevelCol="1"/>
  <cols>
    <col min="1" max="1" width="33.28125" style="21" customWidth="1"/>
    <col min="2" max="2" width="27.57421875" style="21" customWidth="1"/>
    <col min="3" max="3" width="35.140625" style="21" customWidth="1"/>
    <col min="4" max="4" width="31.28125" style="21" customWidth="1"/>
    <col min="5" max="5" width="6.7109375" style="273" customWidth="1"/>
    <col min="6" max="6" width="11.00390625" style="21" customWidth="1"/>
    <col min="7" max="7" width="11.140625" style="21" customWidth="1"/>
    <col min="8" max="8" width="10.421875" style="21" customWidth="1"/>
    <col min="9" max="10" width="9.140625" style="270" customWidth="1" outlineLevel="1"/>
    <col min="11" max="11" width="11.28125" style="270" customWidth="1" outlineLevel="1"/>
    <col min="12" max="12" width="7.8515625" style="270" customWidth="1" outlineLevel="1"/>
    <col min="13" max="13" width="8.140625" style="270" customWidth="1" outlineLevel="1"/>
    <col min="14" max="14" width="8.00390625" style="270" customWidth="1" outlineLevel="1"/>
    <col min="15" max="15" width="17.7109375" style="21" customWidth="1"/>
    <col min="16" max="16" width="9.140625" style="21" customWidth="1"/>
    <col min="17" max="17" width="33.28125" style="21" customWidth="1"/>
    <col min="18" max="18" width="24.7109375" style="21" customWidth="1"/>
    <col min="19" max="19" width="26.140625" style="21" customWidth="1"/>
    <col min="20" max="20" width="31.28125" style="21" customWidth="1"/>
    <col min="21" max="21" width="9.140625" style="21" customWidth="1"/>
    <col min="22" max="22" width="11.140625" style="21" customWidth="1"/>
    <col min="23" max="30" width="9.140625" style="21" customWidth="1"/>
    <col min="31" max="31" width="13.28125" style="21" customWidth="1"/>
    <col min="32" max="33" width="9.140625" style="21" customWidth="1"/>
    <col min="34" max="34" width="33.28125" style="21" customWidth="1"/>
    <col min="35" max="35" width="24.7109375" style="21" customWidth="1"/>
    <col min="36" max="36" width="26.140625" style="21" customWidth="1"/>
    <col min="37" max="37" width="31.28125" style="21" customWidth="1"/>
    <col min="38" max="38" width="9.140625" style="21" customWidth="1"/>
    <col min="39" max="39" width="11.28125" style="21" customWidth="1"/>
    <col min="40" max="47" width="9.140625" style="21" customWidth="1"/>
    <col min="48" max="48" width="14.7109375" style="21" customWidth="1"/>
    <col min="49" max="50" width="9.140625" style="21" customWidth="1"/>
    <col min="51" max="51" width="33.28125" style="21" customWidth="1"/>
    <col min="52" max="52" width="24.7109375" style="21" customWidth="1"/>
    <col min="53" max="53" width="26.140625" style="21" customWidth="1"/>
    <col min="54" max="54" width="31.28125" style="21" customWidth="1"/>
    <col min="55" max="55" width="10.28125" style="21" bestFit="1" customWidth="1"/>
    <col min="56" max="56" width="11.28125" style="21" customWidth="1"/>
    <col min="57" max="64" width="9.140625" style="21" customWidth="1"/>
    <col min="65" max="65" width="13.57421875" style="21" customWidth="1"/>
    <col min="66" max="67" width="9.140625" style="21" customWidth="1"/>
    <col min="68" max="68" width="33.28125" style="21" customWidth="1"/>
    <col min="69" max="69" width="24.7109375" style="21" customWidth="1"/>
    <col min="70" max="70" width="26.140625" style="21" customWidth="1"/>
    <col min="71" max="71" width="31.28125" style="21" customWidth="1"/>
    <col min="72" max="72" width="9.140625" style="21" customWidth="1"/>
    <col min="73" max="73" width="11.28125" style="21" customWidth="1"/>
    <col min="74" max="16384" width="9.140625" style="21" customWidth="1"/>
  </cols>
  <sheetData>
    <row r="1" spans="1:11" ht="36" customHeight="1">
      <c r="A1" s="1338" t="s">
        <v>42</v>
      </c>
      <c r="B1" s="1338"/>
      <c r="C1" s="51"/>
      <c r="D1" s="51"/>
      <c r="E1" s="52"/>
      <c r="I1" s="269"/>
      <c r="J1" s="269"/>
      <c r="K1" s="269"/>
    </row>
    <row r="2" spans="1:11" ht="19.5" customHeight="1">
      <c r="A2" s="266" t="s">
        <v>45</v>
      </c>
      <c r="B2" s="449">
        <f>B12+B23+B34+B46</f>
        <v>70.31857</v>
      </c>
      <c r="C2" s="449">
        <f>C12+C23+C34+C46</f>
        <v>84.38228399999998</v>
      </c>
      <c r="D2" s="268" t="str">
        <f>A12</f>
        <v>АТУ</v>
      </c>
      <c r="E2" s="21"/>
      <c r="G2" s="266"/>
      <c r="H2" s="266"/>
      <c r="I2" s="269"/>
      <c r="J2" s="269"/>
      <c r="K2" s="269"/>
    </row>
    <row r="3" spans="1:11" ht="24" customHeight="1" thickBot="1">
      <c r="A3" s="271">
        <v>44075</v>
      </c>
      <c r="B3" s="449">
        <f>B8+B19+B31+B41</f>
        <v>24.73355</v>
      </c>
      <c r="C3" s="449">
        <f>C8+C19+C31+C41</f>
        <v>29.68026</v>
      </c>
      <c r="D3" s="272" t="str">
        <f>A8</f>
        <v>ЖДУ</v>
      </c>
      <c r="F3" s="274"/>
      <c r="I3" s="269"/>
      <c r="J3" s="269"/>
      <c r="K3" s="269"/>
    </row>
    <row r="4" spans="1:6" ht="18" customHeight="1" thickBot="1">
      <c r="A4" s="275"/>
      <c r="B4" s="14" t="s">
        <v>30</v>
      </c>
      <c r="C4" s="14" t="s">
        <v>31</v>
      </c>
      <c r="D4" s="15" t="s">
        <v>0</v>
      </c>
      <c r="E4" s="1339" t="s">
        <v>1</v>
      </c>
      <c r="F4" s="1340"/>
    </row>
    <row r="5" spans="1:15" ht="69.75" customHeight="1" thickBot="1">
      <c r="A5" s="1304" t="s">
        <v>32</v>
      </c>
      <c r="B5" s="1321">
        <f>B8+B12</f>
        <v>0</v>
      </c>
      <c r="C5" s="823">
        <f>C8+C12</f>
        <v>0</v>
      </c>
      <c r="D5" s="809">
        <f>K11</f>
        <v>0</v>
      </c>
      <c r="E5" s="1580">
        <f>N11</f>
        <v>0</v>
      </c>
      <c r="F5" s="1581"/>
      <c r="G5" s="324"/>
      <c r="H5" s="810"/>
      <c r="I5" s="798"/>
      <c r="J5" s="798"/>
      <c r="K5" s="798"/>
      <c r="L5" s="798"/>
      <c r="M5" s="798"/>
      <c r="N5" s="798"/>
      <c r="O5" s="455"/>
    </row>
    <row r="6" spans="1:15" ht="18" customHeight="1" thickBot="1">
      <c r="A6" s="1550" t="s">
        <v>17</v>
      </c>
      <c r="B6" s="1551"/>
      <c r="C6" s="1552"/>
      <c r="D6" s="1582" t="s">
        <v>2</v>
      </c>
      <c r="E6" s="1582" t="s">
        <v>3</v>
      </c>
      <c r="F6" s="1578" t="s">
        <v>18</v>
      </c>
      <c r="G6" s="1576"/>
      <c r="H6" s="1577"/>
      <c r="I6" s="1575" t="s">
        <v>4</v>
      </c>
      <c r="J6" s="1576"/>
      <c r="K6" s="1577"/>
      <c r="L6" s="1575" t="s">
        <v>5</v>
      </c>
      <c r="M6" s="1576"/>
      <c r="N6" s="1576"/>
      <c r="O6" s="890" t="s">
        <v>34</v>
      </c>
    </row>
    <row r="7" spans="1:15" ht="52.5" customHeight="1" thickBot="1">
      <c r="A7" s="1553"/>
      <c r="B7" s="1554"/>
      <c r="C7" s="1555"/>
      <c r="D7" s="1583"/>
      <c r="E7" s="1583"/>
      <c r="F7" s="812" t="s">
        <v>35</v>
      </c>
      <c r="G7" s="1022" t="s">
        <v>6</v>
      </c>
      <c r="H7" s="814" t="s">
        <v>7</v>
      </c>
      <c r="I7" s="815" t="s">
        <v>8</v>
      </c>
      <c r="J7" s="816" t="s">
        <v>6</v>
      </c>
      <c r="K7" s="817" t="s">
        <v>7</v>
      </c>
      <c r="L7" s="1066" t="s">
        <v>8</v>
      </c>
      <c r="M7" s="819" t="s">
        <v>6</v>
      </c>
      <c r="N7" s="820" t="s">
        <v>7</v>
      </c>
      <c r="O7" s="894"/>
    </row>
    <row r="8" spans="1:15" ht="18" customHeight="1" thickBot="1">
      <c r="A8" s="822" t="s">
        <v>19</v>
      </c>
      <c r="B8" s="823">
        <f>C8/1.2</f>
        <v>0</v>
      </c>
      <c r="C8" s="823">
        <f>H11</f>
        <v>0</v>
      </c>
      <c r="D8" s="1135"/>
      <c r="E8" s="1136"/>
      <c r="F8" s="1137"/>
      <c r="G8" s="324"/>
      <c r="H8" s="870"/>
      <c r="I8" s="827"/>
      <c r="J8" s="827"/>
      <c r="K8" s="828"/>
      <c r="L8" s="827"/>
      <c r="M8" s="1039"/>
      <c r="N8" s="828"/>
      <c r="O8" s="829"/>
    </row>
    <row r="9" spans="1:15" ht="18" customHeight="1">
      <c r="A9" s="830"/>
      <c r="B9" s="831"/>
      <c r="C9" s="1315"/>
      <c r="D9" s="842"/>
      <c r="E9" s="855"/>
      <c r="F9" s="845"/>
      <c r="G9" s="874"/>
      <c r="H9" s="843"/>
      <c r="I9" s="845"/>
      <c r="J9" s="848"/>
      <c r="K9" s="843"/>
      <c r="L9" s="838"/>
      <c r="M9" s="839"/>
      <c r="N9" s="844"/>
      <c r="O9" s="840"/>
    </row>
    <row r="10" spans="1:15" ht="18" customHeight="1">
      <c r="A10" s="1698"/>
      <c r="B10" s="1699"/>
      <c r="C10" s="1700"/>
      <c r="D10" s="1138"/>
      <c r="E10" s="825"/>
      <c r="F10" s="880"/>
      <c r="G10" s="852"/>
      <c r="H10" s="1139"/>
      <c r="I10" s="834"/>
      <c r="J10" s="852"/>
      <c r="K10" s="1139"/>
      <c r="L10" s="838"/>
      <c r="M10" s="950"/>
      <c r="N10" s="948"/>
      <c r="O10" s="952"/>
    </row>
    <row r="11" spans="1:15" ht="18" customHeight="1" thickBot="1">
      <c r="A11" s="1543" t="s">
        <v>11</v>
      </c>
      <c r="B11" s="1544"/>
      <c r="C11" s="1545"/>
      <c r="D11" s="965"/>
      <c r="E11" s="1140"/>
      <c r="F11" s="826"/>
      <c r="G11" s="885"/>
      <c r="H11" s="861">
        <f>SUM(H8:H10)</f>
        <v>0</v>
      </c>
      <c r="I11" s="862"/>
      <c r="J11" s="865"/>
      <c r="K11" s="861">
        <f>SUM(K9:K10)</f>
        <v>0</v>
      </c>
      <c r="L11" s="862"/>
      <c r="M11" s="865"/>
      <c r="N11" s="973"/>
      <c r="O11" s="876"/>
    </row>
    <row r="12" spans="1:16" ht="18" customHeight="1" thickBot="1">
      <c r="A12" s="1141" t="s">
        <v>20</v>
      </c>
      <c r="B12" s="775">
        <f>C12/1.2</f>
        <v>0</v>
      </c>
      <c r="C12" s="1142">
        <f>H14</f>
        <v>0</v>
      </c>
      <c r="D12" s="881"/>
      <c r="E12" s="1041"/>
      <c r="F12" s="1143"/>
      <c r="G12" s="1144"/>
      <c r="H12" s="870"/>
      <c r="I12" s="1145"/>
      <c r="J12" s="1145"/>
      <c r="K12" s="1008"/>
      <c r="L12" s="1145"/>
      <c r="M12" s="1145"/>
      <c r="N12" s="1008"/>
      <c r="O12" s="1146"/>
      <c r="P12" s="78"/>
    </row>
    <row r="13" spans="1:15" ht="18" customHeight="1">
      <c r="A13" s="1317"/>
      <c r="B13" s="1318"/>
      <c r="C13" s="1147"/>
      <c r="D13" s="1148"/>
      <c r="E13" s="882"/>
      <c r="F13" s="825"/>
      <c r="G13" s="938"/>
      <c r="H13" s="835">
        <f>F13*G13/1000*1.2</f>
        <v>0</v>
      </c>
      <c r="I13" s="865"/>
      <c r="J13" s="865"/>
      <c r="K13" s="875"/>
      <c r="L13" s="865"/>
      <c r="M13" s="865"/>
      <c r="N13" s="875"/>
      <c r="O13" s="876"/>
    </row>
    <row r="14" spans="1:15" ht="18" customHeight="1" thickBot="1">
      <c r="A14" s="1313"/>
      <c r="B14" s="1314" t="s">
        <v>11</v>
      </c>
      <c r="C14" s="1311"/>
      <c r="D14" s="1030"/>
      <c r="E14" s="1149"/>
      <c r="F14" s="1150"/>
      <c r="G14" s="1082"/>
      <c r="H14" s="1151">
        <f>SUM(H13:H13)</f>
        <v>0</v>
      </c>
      <c r="I14" s="1152"/>
      <c r="J14" s="1152"/>
      <c r="K14" s="1153"/>
      <c r="L14" s="1152"/>
      <c r="M14" s="1152"/>
      <c r="N14" s="1153"/>
      <c r="O14" s="1134"/>
    </row>
    <row r="15" spans="1:16" ht="18" customHeight="1" thickBot="1">
      <c r="A15" s="886" t="s">
        <v>12</v>
      </c>
      <c r="B15" s="808">
        <f>B19+B23</f>
        <v>89.116</v>
      </c>
      <c r="C15" s="808">
        <f>C19+C23</f>
        <v>106.9392</v>
      </c>
      <c r="D15" s="887">
        <f>K26</f>
        <v>0</v>
      </c>
      <c r="E15" s="1657">
        <f>N26</f>
        <v>0</v>
      </c>
      <c r="F15" s="1703"/>
      <c r="G15" s="324"/>
      <c r="H15" s="1154"/>
      <c r="I15" s="798"/>
      <c r="J15" s="798"/>
      <c r="K15" s="798"/>
      <c r="L15" s="798"/>
      <c r="M15" s="798"/>
      <c r="N15" s="798"/>
      <c r="O15" s="867"/>
      <c r="P15" s="53"/>
    </row>
    <row r="16" spans="1:15" s="4" customFormat="1" ht="18.75" customHeight="1" thickBot="1">
      <c r="A16" s="1592" t="s">
        <v>17</v>
      </c>
      <c r="B16" s="1551"/>
      <c r="C16" s="1552"/>
      <c r="D16" s="1582" t="s">
        <v>2</v>
      </c>
      <c r="E16" s="1582" t="s">
        <v>3</v>
      </c>
      <c r="F16" s="1578" t="s">
        <v>18</v>
      </c>
      <c r="G16" s="1576"/>
      <c r="H16" s="1577"/>
      <c r="I16" s="1575" t="s">
        <v>4</v>
      </c>
      <c r="J16" s="1576"/>
      <c r="K16" s="1577"/>
      <c r="L16" s="1575" t="s">
        <v>5</v>
      </c>
      <c r="M16" s="1576"/>
      <c r="N16" s="1576"/>
      <c r="O16" s="890" t="s">
        <v>34</v>
      </c>
    </row>
    <row r="17" spans="1:17" ht="54" customHeight="1" thickBot="1">
      <c r="A17" s="1553"/>
      <c r="B17" s="1554"/>
      <c r="C17" s="1555"/>
      <c r="D17" s="1583"/>
      <c r="E17" s="1583"/>
      <c r="F17" s="1012" t="s">
        <v>35</v>
      </c>
      <c r="G17" s="812" t="s">
        <v>6</v>
      </c>
      <c r="H17" s="933" t="s">
        <v>7</v>
      </c>
      <c r="I17" s="892" t="s">
        <v>8</v>
      </c>
      <c r="J17" s="1066" t="s">
        <v>6</v>
      </c>
      <c r="K17" s="983" t="s">
        <v>7</v>
      </c>
      <c r="L17" s="892" t="s">
        <v>8</v>
      </c>
      <c r="M17" s="1066" t="s">
        <v>6</v>
      </c>
      <c r="N17" s="820" t="s">
        <v>7</v>
      </c>
      <c r="O17" s="894"/>
      <c r="P17" s="4"/>
      <c r="Q17" s="4"/>
    </row>
    <row r="18" spans="1:17" ht="17.25" customHeight="1" outlineLevel="1" thickBot="1">
      <c r="A18" s="1570">
        <v>1</v>
      </c>
      <c r="B18" s="1571"/>
      <c r="C18" s="1572"/>
      <c r="D18" s="1023">
        <v>2</v>
      </c>
      <c r="E18" s="1023">
        <v>3</v>
      </c>
      <c r="F18" s="1023">
        <v>4</v>
      </c>
      <c r="G18" s="1023">
        <v>5</v>
      </c>
      <c r="H18" s="1023">
        <v>6</v>
      </c>
      <c r="I18" s="1023">
        <v>7</v>
      </c>
      <c r="J18" s="1023">
        <v>8</v>
      </c>
      <c r="K18" s="1023">
        <v>9</v>
      </c>
      <c r="L18" s="1023">
        <v>10</v>
      </c>
      <c r="M18" s="1023">
        <v>11</v>
      </c>
      <c r="N18" s="1022">
        <v>12</v>
      </c>
      <c r="O18" s="1118">
        <v>13</v>
      </c>
      <c r="P18" s="4"/>
      <c r="Q18" s="4"/>
    </row>
    <row r="19" spans="1:17" ht="17.25" customHeight="1" outlineLevel="1" thickBot="1">
      <c r="A19" s="899" t="s">
        <v>19</v>
      </c>
      <c r="B19" s="774">
        <f>C19/1.2</f>
        <v>23.748</v>
      </c>
      <c r="C19" s="1155">
        <f>H22</f>
        <v>28.4976</v>
      </c>
      <c r="D19" s="900"/>
      <c r="E19" s="901"/>
      <c r="F19" s="1156"/>
      <c r="G19" s="324"/>
      <c r="H19" s="1157"/>
      <c r="I19" s="1013"/>
      <c r="J19" s="904"/>
      <c r="K19" s="904"/>
      <c r="L19" s="1013"/>
      <c r="M19" s="1013"/>
      <c r="N19" s="1013"/>
      <c r="O19" s="905"/>
      <c r="P19" s="4"/>
      <c r="Q19" s="4"/>
    </row>
    <row r="20" spans="1:17" ht="17.25" customHeight="1" outlineLevel="1">
      <c r="A20" s="1316" t="s">
        <v>28</v>
      </c>
      <c r="B20" s="1312"/>
      <c r="C20" s="1319"/>
      <c r="D20" s="842" t="s">
        <v>13</v>
      </c>
      <c r="E20" s="1159" t="s">
        <v>16</v>
      </c>
      <c r="F20" s="834">
        <v>600</v>
      </c>
      <c r="G20" s="909">
        <v>39.58</v>
      </c>
      <c r="H20" s="857">
        <f>PRODUCT(F20:G20)*1.2/1000</f>
        <v>28.4976</v>
      </c>
      <c r="I20" s="910"/>
      <c r="J20" s="910"/>
      <c r="K20" s="910"/>
      <c r="L20" s="910"/>
      <c r="M20" s="910"/>
      <c r="N20" s="910"/>
      <c r="O20" s="911"/>
      <c r="P20" s="4"/>
      <c r="Q20" s="4"/>
    </row>
    <row r="21" spans="1:17" ht="17.25" customHeight="1" outlineLevel="1">
      <c r="A21" s="1305"/>
      <c r="B21" s="1306"/>
      <c r="C21" s="1307"/>
      <c r="D21" s="842"/>
      <c r="E21" s="1055"/>
      <c r="F21" s="857"/>
      <c r="G21" s="857"/>
      <c r="H21" s="857">
        <f>PRODUCT(F21:G21)*1.2/1000</f>
        <v>0</v>
      </c>
      <c r="I21" s="910"/>
      <c r="J21" s="910"/>
      <c r="K21" s="910"/>
      <c r="L21" s="910"/>
      <c r="M21" s="910"/>
      <c r="N21" s="910"/>
      <c r="O21" s="911"/>
      <c r="P21" s="4"/>
      <c r="Q21" s="4"/>
    </row>
    <row r="22" spans="1:17" ht="27" customHeight="1" outlineLevel="1" thickBot="1">
      <c r="A22" s="1308"/>
      <c r="B22" s="1309" t="s">
        <v>11</v>
      </c>
      <c r="C22" s="1310"/>
      <c r="D22" s="1161"/>
      <c r="E22" s="1058"/>
      <c r="F22" s="1058"/>
      <c r="G22" s="920"/>
      <c r="H22" s="1059">
        <f>SUM(H20:H21)</f>
        <v>28.4976</v>
      </c>
      <c r="I22" s="910"/>
      <c r="J22" s="910"/>
      <c r="K22" s="910"/>
      <c r="L22" s="910"/>
      <c r="M22" s="910"/>
      <c r="N22" s="910"/>
      <c r="O22" s="911"/>
      <c r="P22" s="4"/>
      <c r="Q22" s="4"/>
    </row>
    <row r="23" spans="1:17" ht="17.25" customHeight="1" outlineLevel="1" thickBot="1">
      <c r="A23" s="1162" t="s">
        <v>20</v>
      </c>
      <c r="B23" s="775">
        <f>C23/1.2</f>
        <v>65.368</v>
      </c>
      <c r="C23" s="1163">
        <f>H26</f>
        <v>78.4416</v>
      </c>
      <c r="D23" s="869"/>
      <c r="E23" s="825"/>
      <c r="F23" s="1164"/>
      <c r="G23" s="1144"/>
      <c r="H23" s="870"/>
      <c r="I23" s="871"/>
      <c r="J23" s="871"/>
      <c r="K23" s="872"/>
      <c r="L23" s="871"/>
      <c r="M23" s="871"/>
      <c r="N23" s="872"/>
      <c r="O23" s="873"/>
      <c r="P23" s="4"/>
      <c r="Q23" s="4"/>
    </row>
    <row r="24" spans="1:17" ht="17.25" customHeight="1" outlineLevel="1">
      <c r="A24" s="1682" t="s">
        <v>28</v>
      </c>
      <c r="B24" s="1574"/>
      <c r="C24" s="1574"/>
      <c r="D24" s="877" t="s">
        <v>13</v>
      </c>
      <c r="E24" s="908" t="s">
        <v>16</v>
      </c>
      <c r="F24" s="908">
        <v>850</v>
      </c>
      <c r="G24" s="909">
        <v>39.58</v>
      </c>
      <c r="H24" s="925">
        <f>PRODUCT(F24:G24)*1.2/1000</f>
        <v>40.3716</v>
      </c>
      <c r="I24" s="910"/>
      <c r="J24" s="910"/>
      <c r="K24" s="910"/>
      <c r="L24" s="910"/>
      <c r="M24" s="910"/>
      <c r="N24" s="910"/>
      <c r="O24" s="911"/>
      <c r="P24" s="4"/>
      <c r="Q24" s="4"/>
    </row>
    <row r="25" spans="1:17" ht="17.25" customHeight="1" outlineLevel="1">
      <c r="A25" s="1535" t="s">
        <v>131</v>
      </c>
      <c r="B25" s="1536"/>
      <c r="C25" s="1536"/>
      <c r="D25" s="877" t="s">
        <v>21</v>
      </c>
      <c r="E25" s="908" t="s">
        <v>16</v>
      </c>
      <c r="F25" s="914">
        <v>900</v>
      </c>
      <c r="G25" s="915">
        <v>35.25</v>
      </c>
      <c r="H25" s="925">
        <f>PRODUCT(F25:G25)*1.2/1000</f>
        <v>38.07</v>
      </c>
      <c r="I25" s="910"/>
      <c r="J25" s="910"/>
      <c r="K25" s="910"/>
      <c r="L25" s="910"/>
      <c r="M25" s="910"/>
      <c r="N25" s="910"/>
      <c r="O25" s="911"/>
      <c r="P25" s="4"/>
      <c r="Q25" s="4"/>
    </row>
    <row r="26" spans="1:17" ht="29.25" customHeight="1" outlineLevel="1" collapsed="1" thickBot="1">
      <c r="A26" s="1704" t="s">
        <v>11</v>
      </c>
      <c r="B26" s="1705"/>
      <c r="C26" s="1706"/>
      <c r="D26" s="1165"/>
      <c r="E26" s="882"/>
      <c r="F26" s="882"/>
      <c r="G26" s="825"/>
      <c r="H26" s="1065">
        <f>SUM(H24:H25)</f>
        <v>78.4416</v>
      </c>
      <c r="I26" s="838"/>
      <c r="J26" s="838"/>
      <c r="K26" s="875"/>
      <c r="L26" s="838"/>
      <c r="M26" s="838"/>
      <c r="N26" s="875"/>
      <c r="O26" s="876"/>
      <c r="P26" s="4"/>
      <c r="Q26" s="4"/>
    </row>
    <row r="27" spans="1:17" ht="32.25" outlineLevel="1" thickBot="1">
      <c r="A27" s="1166" t="s">
        <v>14</v>
      </c>
      <c r="B27" s="823">
        <f>B31+B34</f>
        <v>0.7137899999999999</v>
      </c>
      <c r="C27" s="823">
        <f>C31+C34</f>
        <v>0.8565479999999999</v>
      </c>
      <c r="D27" s="1016">
        <f>K36</f>
        <v>0</v>
      </c>
      <c r="E27" s="1701">
        <f>N36</f>
        <v>0</v>
      </c>
      <c r="F27" s="1702"/>
      <c r="G27" s="324"/>
      <c r="H27" s="810"/>
      <c r="I27" s="798"/>
      <c r="J27" s="798"/>
      <c r="K27" s="798"/>
      <c r="L27" s="798"/>
      <c r="M27" s="798"/>
      <c r="N27" s="798"/>
      <c r="O27" s="867"/>
      <c r="P27" s="4"/>
      <c r="Q27" s="4"/>
    </row>
    <row r="28" spans="1:17" ht="16.5" thickBot="1">
      <c r="A28" s="1592" t="s">
        <v>17</v>
      </c>
      <c r="B28" s="1551"/>
      <c r="C28" s="1552"/>
      <c r="D28" s="1582" t="s">
        <v>2</v>
      </c>
      <c r="E28" s="1582" t="s">
        <v>3</v>
      </c>
      <c r="F28" s="1578" t="s">
        <v>18</v>
      </c>
      <c r="G28" s="1599"/>
      <c r="H28" s="1579"/>
      <c r="I28" s="1575" t="s">
        <v>4</v>
      </c>
      <c r="J28" s="1606"/>
      <c r="K28" s="1607"/>
      <c r="L28" s="1575" t="s">
        <v>5</v>
      </c>
      <c r="M28" s="1606"/>
      <c r="N28" s="1606"/>
      <c r="O28" s="890" t="s">
        <v>34</v>
      </c>
      <c r="P28" s="4"/>
      <c r="Q28" s="4"/>
    </row>
    <row r="29" spans="1:17" ht="48.75" customHeight="1" thickBot="1">
      <c r="A29" s="1553"/>
      <c r="B29" s="1554"/>
      <c r="C29" s="1555"/>
      <c r="D29" s="1583"/>
      <c r="E29" s="1583"/>
      <c r="F29" s="812" t="s">
        <v>35</v>
      </c>
      <c r="G29" s="1023" t="s">
        <v>6</v>
      </c>
      <c r="H29" s="933" t="s">
        <v>7</v>
      </c>
      <c r="I29" s="1066" t="s">
        <v>8</v>
      </c>
      <c r="J29" s="819" t="s">
        <v>6</v>
      </c>
      <c r="K29" s="820" t="s">
        <v>7</v>
      </c>
      <c r="L29" s="892" t="s">
        <v>8</v>
      </c>
      <c r="M29" s="893" t="s">
        <v>6</v>
      </c>
      <c r="N29" s="820" t="s">
        <v>7</v>
      </c>
      <c r="O29" s="894"/>
      <c r="P29" s="4"/>
      <c r="Q29" s="4"/>
    </row>
    <row r="30" spans="1:17" ht="17.25" customHeight="1" outlineLevel="1" thickBot="1">
      <c r="A30" s="1592">
        <v>1</v>
      </c>
      <c r="B30" s="1551"/>
      <c r="C30" s="1552"/>
      <c r="D30" s="812">
        <v>2</v>
      </c>
      <c r="E30" s="1023">
        <v>3</v>
      </c>
      <c r="F30" s="812">
        <v>4</v>
      </c>
      <c r="G30" s="1023">
        <v>5</v>
      </c>
      <c r="H30" s="1023">
        <v>6</v>
      </c>
      <c r="I30" s="1023">
        <v>7</v>
      </c>
      <c r="J30" s="1023">
        <v>8</v>
      </c>
      <c r="K30" s="1023">
        <v>9</v>
      </c>
      <c r="L30" s="1023">
        <v>10</v>
      </c>
      <c r="M30" s="1023">
        <v>11</v>
      </c>
      <c r="N30" s="1023">
        <v>12</v>
      </c>
      <c r="O30" s="934">
        <v>13</v>
      </c>
      <c r="P30" s="4"/>
      <c r="Q30" s="4"/>
    </row>
    <row r="31" spans="1:17" ht="17.25" customHeight="1" outlineLevel="1" collapsed="1" thickBot="1">
      <c r="A31" s="1167" t="s">
        <v>19</v>
      </c>
      <c r="B31" s="774">
        <f>C31/1.2</f>
        <v>0.5098499999999999</v>
      </c>
      <c r="C31" s="1155">
        <f>H33</f>
        <v>0.6118199999999999</v>
      </c>
      <c r="D31" s="900"/>
      <c r="E31" s="901"/>
      <c r="F31" s="901"/>
      <c r="G31" s="776"/>
      <c r="H31" s="870"/>
      <c r="I31" s="1067"/>
      <c r="J31" s="904"/>
      <c r="K31" s="904"/>
      <c r="L31" s="1102"/>
      <c r="M31" s="1102"/>
      <c r="N31" s="1102"/>
      <c r="O31" s="905"/>
      <c r="P31" s="4"/>
      <c r="Q31" s="4"/>
    </row>
    <row r="32" spans="1:17" ht="17.25" customHeight="1" outlineLevel="1">
      <c r="A32" s="1322" t="s">
        <v>56</v>
      </c>
      <c r="B32" s="1323"/>
      <c r="C32" s="1324"/>
      <c r="D32" s="869" t="s">
        <v>36</v>
      </c>
      <c r="E32" s="855" t="s">
        <v>29</v>
      </c>
      <c r="F32" s="855">
        <v>4.5</v>
      </c>
      <c r="G32" s="938">
        <v>113.3</v>
      </c>
      <c r="H32" s="835">
        <f>F32*G32/1000*1.2</f>
        <v>0.6118199999999999</v>
      </c>
      <c r="I32" s="838"/>
      <c r="J32" s="838"/>
      <c r="K32" s="835">
        <f>I32*J32/1000*1.18</f>
        <v>0</v>
      </c>
      <c r="L32" s="838"/>
      <c r="M32" s="838"/>
      <c r="N32" s="835">
        <f>L32*M32/1000*1.18</f>
        <v>0</v>
      </c>
      <c r="O32" s="937"/>
      <c r="P32" s="4"/>
      <c r="Q32" s="4"/>
    </row>
    <row r="33" spans="1:17" ht="17.25" customHeight="1" outlineLevel="1" thickBot="1">
      <c r="A33" s="1300"/>
      <c r="B33" s="1068" t="s">
        <v>11</v>
      </c>
      <c r="C33" s="1301"/>
      <c r="D33" s="1169"/>
      <c r="E33" s="885"/>
      <c r="F33" s="885"/>
      <c r="G33" s="885"/>
      <c r="H33" s="861">
        <f>SUM(H32:H32)</f>
        <v>0.6118199999999999</v>
      </c>
      <c r="I33" s="865"/>
      <c r="J33" s="865"/>
      <c r="K33" s="940"/>
      <c r="L33" s="865"/>
      <c r="M33" s="865"/>
      <c r="N33" s="940"/>
      <c r="O33" s="937"/>
      <c r="P33" s="4"/>
      <c r="Q33" s="4"/>
    </row>
    <row r="34" spans="1:17" ht="17.25" customHeight="1" outlineLevel="1" thickBot="1">
      <c r="A34" s="1141" t="s">
        <v>20</v>
      </c>
      <c r="B34" s="775">
        <f>C34/1.2</f>
        <v>0.20394</v>
      </c>
      <c r="C34" s="1142">
        <f>H36</f>
        <v>0.244728</v>
      </c>
      <c r="D34" s="869"/>
      <c r="E34" s="825"/>
      <c r="F34" s="1164"/>
      <c r="G34" s="1144"/>
      <c r="H34" s="922"/>
      <c r="I34" s="871"/>
      <c r="J34" s="871"/>
      <c r="K34" s="872"/>
      <c r="L34" s="871"/>
      <c r="M34" s="871"/>
      <c r="N34" s="872"/>
      <c r="O34" s="873"/>
      <c r="P34" s="4"/>
      <c r="Q34" s="4"/>
    </row>
    <row r="35" spans="1:17" ht="15.75" outlineLevel="1">
      <c r="A35" s="1720" t="s">
        <v>56</v>
      </c>
      <c r="B35" s="1721"/>
      <c r="C35" s="1722"/>
      <c r="D35" s="869" t="s">
        <v>36</v>
      </c>
      <c r="E35" s="825" t="s">
        <v>29</v>
      </c>
      <c r="F35" s="825">
        <v>1.8</v>
      </c>
      <c r="G35" s="938">
        <v>113.3</v>
      </c>
      <c r="H35" s="835">
        <f>F35*G35/1000*1.2</f>
        <v>0.244728</v>
      </c>
      <c r="I35" s="838"/>
      <c r="J35" s="838"/>
      <c r="K35" s="835">
        <f>I35*J35/1000*1.18</f>
        <v>0</v>
      </c>
      <c r="L35" s="838"/>
      <c r="M35" s="838"/>
      <c r="N35" s="835">
        <f>L35*M35/1000*1.18</f>
        <v>0</v>
      </c>
      <c r="O35" s="937"/>
      <c r="P35" s="454"/>
      <c r="Q35" s="4"/>
    </row>
    <row r="36" spans="1:17" ht="34.5" customHeight="1" outlineLevel="1" thickBot="1">
      <c r="A36" s="1628" t="s">
        <v>11</v>
      </c>
      <c r="B36" s="1629"/>
      <c r="C36" s="1629"/>
      <c r="D36" s="1170"/>
      <c r="E36" s="1072"/>
      <c r="F36" s="1072"/>
      <c r="G36" s="885"/>
      <c r="H36" s="861">
        <f>SUM(H35:H35)</f>
        <v>0.244728</v>
      </c>
      <c r="I36" s="865"/>
      <c r="J36" s="865"/>
      <c r="K36" s="940">
        <f>SUM(K35:K35)</f>
        <v>0</v>
      </c>
      <c r="L36" s="865"/>
      <c r="M36" s="865"/>
      <c r="N36" s="940">
        <f>SUM(N35:N35)</f>
        <v>0</v>
      </c>
      <c r="O36" s="876"/>
      <c r="P36" s="454"/>
      <c r="Q36" s="4"/>
    </row>
    <row r="37" spans="1:17" ht="25.5" customHeight="1" outlineLevel="1" thickBot="1">
      <c r="A37" s="1166" t="s">
        <v>37</v>
      </c>
      <c r="B37" s="823">
        <f>B41+B46</f>
        <v>5.22233</v>
      </c>
      <c r="C37" s="823">
        <f>C41+C46</f>
        <v>6.266796000000001</v>
      </c>
      <c r="D37" s="1016">
        <f>K49</f>
        <v>0</v>
      </c>
      <c r="E37" s="1631">
        <f>N49</f>
        <v>0</v>
      </c>
      <c r="F37" s="1577"/>
      <c r="G37" s="324"/>
      <c r="H37" s="810"/>
      <c r="I37" s="798"/>
      <c r="J37" s="798"/>
      <c r="K37" s="798"/>
      <c r="L37" s="798"/>
      <c r="M37" s="798"/>
      <c r="N37" s="798"/>
      <c r="O37" s="867"/>
      <c r="P37" s="4"/>
      <c r="Q37" s="4"/>
    </row>
    <row r="38" spans="1:17" ht="16.5" outlineLevel="1" thickBot="1">
      <c r="A38" s="1592" t="s">
        <v>17</v>
      </c>
      <c r="B38" s="1551"/>
      <c r="C38" s="1552"/>
      <c r="D38" s="1582" t="s">
        <v>2</v>
      </c>
      <c r="E38" s="1582" t="s">
        <v>3</v>
      </c>
      <c r="F38" s="1578" t="s">
        <v>18</v>
      </c>
      <c r="G38" s="1576"/>
      <c r="H38" s="1577"/>
      <c r="I38" s="1575" t="s">
        <v>4</v>
      </c>
      <c r="J38" s="1576"/>
      <c r="K38" s="1577"/>
      <c r="L38" s="1575" t="s">
        <v>5</v>
      </c>
      <c r="M38" s="1576"/>
      <c r="N38" s="1576"/>
      <c r="O38" s="890" t="s">
        <v>34</v>
      </c>
      <c r="P38" s="4"/>
      <c r="Q38" s="4"/>
    </row>
    <row r="39" spans="1:17" ht="51" customHeight="1" outlineLevel="1" thickBot="1">
      <c r="A39" s="1553"/>
      <c r="B39" s="1554"/>
      <c r="C39" s="1555"/>
      <c r="D39" s="1583"/>
      <c r="E39" s="1583"/>
      <c r="F39" s="1012" t="s">
        <v>35</v>
      </c>
      <c r="G39" s="812" t="s">
        <v>6</v>
      </c>
      <c r="H39" s="933" t="s">
        <v>7</v>
      </c>
      <c r="I39" s="1066" t="s">
        <v>8</v>
      </c>
      <c r="J39" s="819" t="s">
        <v>6</v>
      </c>
      <c r="K39" s="820" t="s">
        <v>7</v>
      </c>
      <c r="L39" s="892" t="s">
        <v>8</v>
      </c>
      <c r="M39" s="893" t="s">
        <v>6</v>
      </c>
      <c r="N39" s="820" t="s">
        <v>7</v>
      </c>
      <c r="O39" s="894"/>
      <c r="P39" s="4"/>
      <c r="Q39" s="4"/>
    </row>
    <row r="40" spans="1:17" ht="16.5" customHeight="1" thickBot="1">
      <c r="A40" s="1570">
        <v>1</v>
      </c>
      <c r="B40" s="1571"/>
      <c r="C40" s="1572"/>
      <c r="D40" s="1023">
        <v>2</v>
      </c>
      <c r="E40" s="1023">
        <v>3</v>
      </c>
      <c r="F40" s="1023">
        <v>4</v>
      </c>
      <c r="G40" s="1023">
        <v>5</v>
      </c>
      <c r="H40" s="1023">
        <v>6</v>
      </c>
      <c r="I40" s="1023">
        <v>7</v>
      </c>
      <c r="J40" s="1023">
        <v>8</v>
      </c>
      <c r="K40" s="1023">
        <v>9</v>
      </c>
      <c r="L40" s="1023">
        <v>10</v>
      </c>
      <c r="M40" s="1023">
        <v>11</v>
      </c>
      <c r="N40" s="1022">
        <v>12</v>
      </c>
      <c r="O40" s="1118">
        <v>13</v>
      </c>
      <c r="P40" s="4" t="s">
        <v>43</v>
      </c>
      <c r="Q40" s="4"/>
    </row>
    <row r="41" spans="1:17" ht="21.75" customHeight="1" outlineLevel="1" thickBot="1">
      <c r="A41" s="1167" t="s">
        <v>19</v>
      </c>
      <c r="B41" s="774">
        <f>C41/1.2</f>
        <v>0.4757</v>
      </c>
      <c r="C41" s="1155">
        <f>H45</f>
        <v>0.57084</v>
      </c>
      <c r="D41" s="900"/>
      <c r="E41" s="901"/>
      <c r="F41" s="901"/>
      <c r="G41" s="776"/>
      <c r="H41" s="810"/>
      <c r="I41" s="1102"/>
      <c r="J41" s="904"/>
      <c r="K41" s="904"/>
      <c r="L41" s="1102"/>
      <c r="M41" s="1102"/>
      <c r="N41" s="1102"/>
      <c r="O41" s="905"/>
      <c r="P41" s="364"/>
      <c r="Q41" s="4"/>
    </row>
    <row r="42" spans="1:16" s="455" customFormat="1" ht="16.5" customHeight="1" outlineLevel="1">
      <c r="A42" s="1715" t="s">
        <v>184</v>
      </c>
      <c r="B42" s="1716"/>
      <c r="C42" s="1717"/>
      <c r="D42" s="881"/>
      <c r="E42" s="855" t="s">
        <v>15</v>
      </c>
      <c r="F42" s="855">
        <v>1</v>
      </c>
      <c r="G42" s="938">
        <v>41.2</v>
      </c>
      <c r="H42" s="835">
        <f>F42*G42/1000*1.2</f>
        <v>0.04944</v>
      </c>
      <c r="I42" s="1075"/>
      <c r="J42" s="838"/>
      <c r="K42" s="835"/>
      <c r="L42" s="949"/>
      <c r="M42" s="950"/>
      <c r="N42" s="951"/>
      <c r="O42" s="952"/>
      <c r="P42" s="364"/>
    </row>
    <row r="43" spans="1:16" s="455" customFormat="1" ht="16.5" customHeight="1" outlineLevel="1">
      <c r="A43" s="1325" t="s">
        <v>152</v>
      </c>
      <c r="B43" s="1326"/>
      <c r="C43" s="1327"/>
      <c r="D43" s="881"/>
      <c r="E43" s="855" t="s">
        <v>15</v>
      </c>
      <c r="F43" s="855">
        <v>2</v>
      </c>
      <c r="G43" s="938">
        <v>50</v>
      </c>
      <c r="H43" s="835">
        <f>F43*G43/1000*1.2</f>
        <v>0.12</v>
      </c>
      <c r="I43" s="1075"/>
      <c r="J43" s="838"/>
      <c r="K43" s="835"/>
      <c r="L43" s="949"/>
      <c r="M43" s="950"/>
      <c r="N43" s="951"/>
      <c r="O43" s="952"/>
      <c r="P43" s="364"/>
    </row>
    <row r="44" spans="1:16" s="455" customFormat="1" ht="16.5" customHeight="1" outlineLevel="1">
      <c r="A44" s="1708" t="s">
        <v>161</v>
      </c>
      <c r="B44" s="1709"/>
      <c r="C44" s="1710"/>
      <c r="D44" s="881" t="s">
        <v>47</v>
      </c>
      <c r="E44" s="859" t="s">
        <v>15</v>
      </c>
      <c r="F44" s="855">
        <v>30</v>
      </c>
      <c r="G44" s="938">
        <v>11.15</v>
      </c>
      <c r="H44" s="835">
        <f>F44*G44/1000*1.2</f>
        <v>0.40140000000000003</v>
      </c>
      <c r="I44" s="1075"/>
      <c r="J44" s="838"/>
      <c r="K44" s="835"/>
      <c r="L44" s="949"/>
      <c r="M44" s="950"/>
      <c r="N44" s="951"/>
      <c r="O44" s="952"/>
      <c r="P44" s="364"/>
    </row>
    <row r="45" spans="1:15" s="4" customFormat="1" ht="21" customHeight="1" outlineLevel="1" thickBot="1">
      <c r="A45" s="1300"/>
      <c r="B45" s="962" t="s">
        <v>11</v>
      </c>
      <c r="C45" s="1301"/>
      <c r="D45" s="881"/>
      <c r="E45" s="855"/>
      <c r="F45" s="855"/>
      <c r="G45" s="940"/>
      <c r="H45" s="1171">
        <f>SUM(H42:H44)</f>
        <v>0.57084</v>
      </c>
      <c r="I45" s="1075"/>
      <c r="J45" s="838"/>
      <c r="K45" s="835"/>
      <c r="L45" s="949"/>
      <c r="M45" s="950"/>
      <c r="N45" s="951"/>
      <c r="O45" s="952"/>
    </row>
    <row r="46" spans="1:15" s="4" customFormat="1" ht="21" customHeight="1" outlineLevel="1" thickBot="1">
      <c r="A46" s="1141" t="s">
        <v>20</v>
      </c>
      <c r="B46" s="775">
        <f>C46/1.2</f>
        <v>4.746630000000001</v>
      </c>
      <c r="C46" s="1142">
        <f>H49</f>
        <v>5.695956000000001</v>
      </c>
      <c r="D46" s="869"/>
      <c r="E46" s="825"/>
      <c r="F46" s="1164"/>
      <c r="G46" s="1144"/>
      <c r="H46" s="870"/>
      <c r="I46" s="871"/>
      <c r="J46" s="871"/>
      <c r="K46" s="872"/>
      <c r="L46" s="871"/>
      <c r="M46" s="871"/>
      <c r="N46" s="872"/>
      <c r="O46" s="873"/>
    </row>
    <row r="47" spans="1:15" s="4" customFormat="1" ht="15.75" outlineLevel="1">
      <c r="A47" s="1711" t="s">
        <v>161</v>
      </c>
      <c r="B47" s="1712"/>
      <c r="C47" s="1713"/>
      <c r="D47" s="881" t="s">
        <v>47</v>
      </c>
      <c r="E47" s="825" t="s">
        <v>15</v>
      </c>
      <c r="F47" s="855">
        <v>15</v>
      </c>
      <c r="G47" s="938">
        <v>11.15</v>
      </c>
      <c r="H47" s="835">
        <f>F47*G47/1000*1.2</f>
        <v>0.20070000000000002</v>
      </c>
      <c r="I47" s="1075"/>
      <c r="J47" s="838"/>
      <c r="K47" s="835"/>
      <c r="L47" s="1075"/>
      <c r="M47" s="950"/>
      <c r="N47" s="951"/>
      <c r="O47" s="952"/>
    </row>
    <row r="48" spans="1:17" s="4" customFormat="1" ht="33" customHeight="1" outlineLevel="1">
      <c r="A48" s="1718" t="s">
        <v>287</v>
      </c>
      <c r="B48" s="1719"/>
      <c r="C48" s="1719"/>
      <c r="D48" s="965" t="s">
        <v>154</v>
      </c>
      <c r="E48" s="825" t="s">
        <v>151</v>
      </c>
      <c r="F48" s="855">
        <v>6</v>
      </c>
      <c r="G48" s="938">
        <v>763.23</v>
      </c>
      <c r="H48" s="1172">
        <f>F48*G48/1000*1.2</f>
        <v>5.495256</v>
      </c>
      <c r="I48" s="1173"/>
      <c r="J48" s="1174"/>
      <c r="K48" s="1172"/>
      <c r="L48" s="1173"/>
      <c r="M48" s="1077"/>
      <c r="N48" s="951"/>
      <c r="O48" s="952"/>
      <c r="Q48" s="455"/>
    </row>
    <row r="49" spans="1:16" s="4" customFormat="1" ht="16.5" customHeight="1" outlineLevel="1" thickBot="1">
      <c r="A49" s="1654" t="s">
        <v>11</v>
      </c>
      <c r="B49" s="1655"/>
      <c r="C49" s="1656"/>
      <c r="D49" s="1110"/>
      <c r="E49" s="1072"/>
      <c r="F49" s="630"/>
      <c r="G49" s="885"/>
      <c r="H49" s="1175">
        <f>SUM(H47:H48)</f>
        <v>5.695956000000001</v>
      </c>
      <c r="I49" s="865"/>
      <c r="J49" s="865"/>
      <c r="K49" s="973">
        <f>SUM(K41:K47)</f>
        <v>0</v>
      </c>
      <c r="L49" s="865"/>
      <c r="M49" s="865"/>
      <c r="N49" s="973">
        <f>SUM(N41:N47)</f>
        <v>0</v>
      </c>
      <c r="O49" s="1320"/>
      <c r="P49" s="777"/>
    </row>
    <row r="50" spans="1:15" s="4" customFormat="1" ht="13.5" customHeight="1" outlineLevel="1" collapsed="1" thickBot="1">
      <c r="A50" s="1291" t="s">
        <v>38</v>
      </c>
      <c r="B50" s="1114">
        <v>0</v>
      </c>
      <c r="C50" s="1115">
        <f>H54</f>
        <v>0</v>
      </c>
      <c r="D50" s="1016">
        <v>0</v>
      </c>
      <c r="E50" s="1590">
        <f>N54</f>
        <v>0</v>
      </c>
      <c r="F50" s="1714"/>
      <c r="G50" s="1177"/>
      <c r="H50" s="980"/>
      <c r="I50" s="981"/>
      <c r="J50" s="981"/>
      <c r="K50" s="981"/>
      <c r="L50" s="981"/>
      <c r="M50" s="981"/>
      <c r="N50" s="981"/>
      <c r="O50" s="889"/>
    </row>
    <row r="51" spans="1:15" s="4" customFormat="1" ht="17.25" customHeight="1" outlineLevel="1" thickBot="1">
      <c r="A51" s="1592" t="s">
        <v>17</v>
      </c>
      <c r="B51" s="1551"/>
      <c r="C51" s="1552"/>
      <c r="D51" s="1620" t="s">
        <v>2</v>
      </c>
      <c r="E51" s="1582" t="s">
        <v>3</v>
      </c>
      <c r="F51" s="1622" t="s">
        <v>18</v>
      </c>
      <c r="G51" s="1623"/>
      <c r="H51" s="1623"/>
      <c r="I51" s="1707" t="s">
        <v>4</v>
      </c>
      <c r="J51" s="1649"/>
      <c r="K51" s="1650"/>
      <c r="L51" s="1707" t="s">
        <v>5</v>
      </c>
      <c r="M51" s="1649"/>
      <c r="N51" s="1650"/>
      <c r="O51" s="890" t="s">
        <v>34</v>
      </c>
    </row>
    <row r="52" spans="1:15" s="4" customFormat="1" ht="51" customHeight="1" thickBot="1">
      <c r="A52" s="1553"/>
      <c r="B52" s="1554"/>
      <c r="C52" s="1555"/>
      <c r="D52" s="1621"/>
      <c r="E52" s="1583"/>
      <c r="F52" s="1012" t="s">
        <v>35</v>
      </c>
      <c r="G52" s="812" t="s">
        <v>6</v>
      </c>
      <c r="H52" s="814" t="s">
        <v>7</v>
      </c>
      <c r="I52" s="1066" t="s">
        <v>8</v>
      </c>
      <c r="J52" s="819" t="s">
        <v>6</v>
      </c>
      <c r="K52" s="820" t="s">
        <v>7</v>
      </c>
      <c r="L52" s="892" t="s">
        <v>8</v>
      </c>
      <c r="M52" s="893" t="s">
        <v>6</v>
      </c>
      <c r="N52" s="820" t="s">
        <v>7</v>
      </c>
      <c r="O52" s="894"/>
    </row>
    <row r="53" spans="1:15" s="4" customFormat="1" ht="16.5" thickBot="1">
      <c r="A53" s="1613">
        <v>1</v>
      </c>
      <c r="B53" s="1614"/>
      <c r="C53" s="1615"/>
      <c r="D53" s="987">
        <v>2</v>
      </c>
      <c r="E53" s="987">
        <v>3</v>
      </c>
      <c r="F53" s="987">
        <v>4</v>
      </c>
      <c r="G53" s="987">
        <v>5</v>
      </c>
      <c r="H53" s="987">
        <v>6</v>
      </c>
      <c r="I53" s="987">
        <v>7</v>
      </c>
      <c r="J53" s="987">
        <v>8</v>
      </c>
      <c r="K53" s="987">
        <v>9</v>
      </c>
      <c r="L53" s="987">
        <v>10</v>
      </c>
      <c r="M53" s="987">
        <v>11</v>
      </c>
      <c r="N53" s="988">
        <v>12</v>
      </c>
      <c r="O53" s="1118">
        <v>13</v>
      </c>
    </row>
    <row r="54" spans="1:15" s="4" customFormat="1" ht="16.5" thickBot="1">
      <c r="A54" s="1596" t="s">
        <v>11</v>
      </c>
      <c r="B54" s="1616"/>
      <c r="C54" s="1617"/>
      <c r="D54" s="989"/>
      <c r="E54" s="990"/>
      <c r="F54" s="991"/>
      <c r="G54" s="991"/>
      <c r="H54" s="992"/>
      <c r="I54" s="993"/>
      <c r="J54" s="993"/>
      <c r="K54" s="993"/>
      <c r="L54" s="993"/>
      <c r="M54" s="993"/>
      <c r="N54" s="994"/>
      <c r="O54" s="995"/>
    </row>
    <row r="55" spans="1:17" s="4" customFormat="1" ht="16.5" thickBot="1">
      <c r="A55" s="1302" t="s">
        <v>127</v>
      </c>
      <c r="B55" s="1303"/>
      <c r="C55" s="998"/>
      <c r="D55" s="989"/>
      <c r="E55" s="990"/>
      <c r="F55" s="991"/>
      <c r="G55" s="991"/>
      <c r="H55" s="992">
        <f>H49+H45+H36+H33+H26+H22+H14+H11+K11</f>
        <v>114.062544</v>
      </c>
      <c r="I55" s="993"/>
      <c r="J55" s="993"/>
      <c r="K55" s="993"/>
      <c r="L55" s="993"/>
      <c r="M55" s="993"/>
      <c r="N55" s="994"/>
      <c r="O55" s="995"/>
      <c r="Q55" s="4">
        <f>H55/1.2</f>
        <v>95.05212</v>
      </c>
    </row>
    <row r="56" spans="2:14" s="4" customFormat="1" ht="15.75">
      <c r="B56" s="21"/>
      <c r="C56" s="457"/>
      <c r="D56" s="457"/>
      <c r="E56" s="273"/>
      <c r="F56" s="21"/>
      <c r="G56" s="21"/>
      <c r="H56" s="21"/>
      <c r="I56" s="270"/>
      <c r="J56" s="270"/>
      <c r="K56" s="270"/>
      <c r="L56" s="270"/>
      <c r="M56" s="270"/>
      <c r="N56" s="270"/>
    </row>
    <row r="57" spans="1:14" s="4" customFormat="1" ht="15.75">
      <c r="A57" s="458"/>
      <c r="B57" s="21"/>
      <c r="D57" s="52"/>
      <c r="E57" s="273"/>
      <c r="F57" s="21"/>
      <c r="G57" s="21"/>
      <c r="H57" s="21"/>
      <c r="I57" s="270"/>
      <c r="J57" s="270"/>
      <c r="K57" s="270"/>
      <c r="L57" s="270"/>
      <c r="M57" s="270"/>
      <c r="N57" s="270"/>
    </row>
    <row r="58" spans="1:14" s="4" customFormat="1" ht="15.75">
      <c r="A58" s="458" t="s">
        <v>288</v>
      </c>
      <c r="B58" s="21"/>
      <c r="D58" s="52" t="s">
        <v>138</v>
      </c>
      <c r="E58" s="273"/>
      <c r="F58" s="21"/>
      <c r="G58" s="21"/>
      <c r="H58" s="21"/>
      <c r="I58" s="270"/>
      <c r="J58" s="270"/>
      <c r="K58" s="270"/>
      <c r="L58" s="270"/>
      <c r="M58" s="270"/>
      <c r="N58" s="270"/>
    </row>
    <row r="59" spans="4:14" s="4" customFormat="1" ht="15.75">
      <c r="D59" s="21"/>
      <c r="E59" s="273"/>
      <c r="F59" s="21"/>
      <c r="G59" s="51"/>
      <c r="H59" s="51"/>
      <c r="I59" s="51"/>
      <c r="J59" s="270"/>
      <c r="K59" s="270"/>
      <c r="L59" s="270"/>
      <c r="M59" s="270"/>
      <c r="N59" s="270"/>
    </row>
    <row r="60" spans="5:14" s="4" customFormat="1" ht="15.75">
      <c r="E60" s="273"/>
      <c r="F60" s="21"/>
      <c r="G60" s="21"/>
      <c r="H60" s="21"/>
      <c r="I60" s="270"/>
      <c r="J60" s="270"/>
      <c r="K60" s="270"/>
      <c r="L60" s="270"/>
      <c r="M60" s="270"/>
      <c r="N60" s="270"/>
    </row>
    <row r="61" spans="1:14" s="4" customFormat="1" ht="15.75">
      <c r="A61" s="459" t="s">
        <v>40</v>
      </c>
      <c r="B61" s="460"/>
      <c r="D61" s="52" t="s">
        <v>143</v>
      </c>
      <c r="E61" s="273"/>
      <c r="F61" s="21"/>
      <c r="G61" s="21"/>
      <c r="H61" s="21"/>
      <c r="I61" s="270"/>
      <c r="J61" s="270"/>
      <c r="K61" s="270"/>
      <c r="L61" s="270"/>
      <c r="M61" s="270"/>
      <c r="N61" s="270"/>
    </row>
    <row r="62" spans="1:14" s="4" customFormat="1" ht="15.75">
      <c r="A62" s="459"/>
      <c r="B62" s="461"/>
      <c r="D62" s="460"/>
      <c r="E62" s="273"/>
      <c r="F62" s="21"/>
      <c r="G62" s="21"/>
      <c r="H62" s="21"/>
      <c r="I62" s="270"/>
      <c r="J62" s="270"/>
      <c r="K62" s="270"/>
      <c r="L62" s="270"/>
      <c r="M62" s="270"/>
      <c r="N62" s="270"/>
    </row>
    <row r="63" spans="1:14" s="4" customFormat="1" ht="15.75">
      <c r="A63" s="21"/>
      <c r="B63" s="21"/>
      <c r="C63" s="21"/>
      <c r="D63" s="21"/>
      <c r="E63" s="273"/>
      <c r="F63" s="21"/>
      <c r="G63" s="21"/>
      <c r="H63" s="21"/>
      <c r="I63" s="270"/>
      <c r="J63" s="270"/>
      <c r="K63" s="270"/>
      <c r="L63" s="270"/>
      <c r="M63" s="270"/>
      <c r="N63" s="270"/>
    </row>
    <row r="64" spans="1:14" s="4" customFormat="1" ht="15.75">
      <c r="A64" s="458" t="s">
        <v>41</v>
      </c>
      <c r="C64" s="21"/>
      <c r="D64" s="52" t="s">
        <v>141</v>
      </c>
      <c r="E64" s="273"/>
      <c r="F64" s="21"/>
      <c r="G64" s="21"/>
      <c r="H64" s="21"/>
      <c r="I64" s="270"/>
      <c r="J64" s="270"/>
      <c r="K64" s="270"/>
      <c r="L64" s="270"/>
      <c r="M64" s="270"/>
      <c r="N64" s="270"/>
    </row>
    <row r="65" spans="1:14" s="4" customFormat="1" ht="15.75">
      <c r="A65" s="458"/>
      <c r="B65" s="21"/>
      <c r="C65" s="21"/>
      <c r="D65" s="52"/>
      <c r="E65" s="273"/>
      <c r="F65" s="21"/>
      <c r="G65" s="51"/>
      <c r="H65" s="51"/>
      <c r="I65" s="51"/>
      <c r="J65" s="270"/>
      <c r="K65" s="270"/>
      <c r="L65" s="270"/>
      <c r="M65" s="270"/>
      <c r="N65" s="270"/>
    </row>
    <row r="66" spans="1:25" s="4" customFormat="1" ht="15.75">
      <c r="A66" s="458"/>
      <c r="B66" s="21"/>
      <c r="C66" s="21"/>
      <c r="D66" s="52"/>
      <c r="E66" s="273"/>
      <c r="F66" s="21"/>
      <c r="G66" s="51"/>
      <c r="H66" s="51"/>
      <c r="I66" s="51"/>
      <c r="J66" s="270"/>
      <c r="K66" s="270"/>
      <c r="L66" s="270"/>
      <c r="M66" s="270"/>
      <c r="N66" s="270"/>
      <c r="O66" s="21"/>
      <c r="R66" s="21"/>
      <c r="S66" s="21"/>
      <c r="T66" s="21"/>
      <c r="U66" s="21"/>
      <c r="V66" s="21"/>
      <c r="W66" s="21"/>
      <c r="X66" s="21"/>
      <c r="Y66" s="21"/>
    </row>
    <row r="67" spans="1:17" ht="15.75" collapsed="1">
      <c r="A67" s="458" t="s">
        <v>142</v>
      </c>
      <c r="D67" s="52" t="s">
        <v>289</v>
      </c>
      <c r="G67" s="51"/>
      <c r="H67" s="51"/>
      <c r="I67" s="51"/>
      <c r="P67" s="4"/>
      <c r="Q67" s="4"/>
    </row>
    <row r="68" spans="1:17" ht="15.75">
      <c r="A68" s="463"/>
      <c r="C68" s="52"/>
      <c r="P68" s="4"/>
      <c r="Q68" s="4"/>
    </row>
    <row r="69" spans="7:17" ht="15.75">
      <c r="G69" s="51"/>
      <c r="H69" s="51"/>
      <c r="I69" s="51"/>
      <c r="P69" s="4"/>
      <c r="Q69" s="4"/>
    </row>
    <row r="70" spans="1:17" ht="15.75">
      <c r="A70" s="464" t="s">
        <v>144</v>
      </c>
      <c r="D70" s="52" t="s">
        <v>145</v>
      </c>
      <c r="M70" s="462"/>
      <c r="P70" s="4"/>
      <c r="Q70" s="4"/>
    </row>
    <row r="71" spans="1:16" ht="15.75">
      <c r="A71" s="463"/>
      <c r="C71" s="52"/>
      <c r="P71" s="4"/>
    </row>
    <row r="72" ht="15.75">
      <c r="P72" s="4"/>
    </row>
    <row r="73" spans="1:16" ht="15.75">
      <c r="A73" s="464"/>
      <c r="D73" s="52"/>
      <c r="P73" s="4"/>
    </row>
    <row r="75" ht="15.75">
      <c r="B75" s="465"/>
    </row>
    <row r="81" ht="15.75">
      <c r="A81" s="466"/>
    </row>
  </sheetData>
  <sheetProtection/>
  <mergeCells count="54">
    <mergeCell ref="A54:C54"/>
    <mergeCell ref="A36:C36"/>
    <mergeCell ref="A42:C42"/>
    <mergeCell ref="A30:C30"/>
    <mergeCell ref="A48:C48"/>
    <mergeCell ref="E51:E52"/>
    <mergeCell ref="A49:C49"/>
    <mergeCell ref="A38:C39"/>
    <mergeCell ref="A35:C35"/>
    <mergeCell ref="E37:F37"/>
    <mergeCell ref="I51:K51"/>
    <mergeCell ref="L51:N51"/>
    <mergeCell ref="A53:C53"/>
    <mergeCell ref="A44:C44"/>
    <mergeCell ref="A47:C47"/>
    <mergeCell ref="A40:C40"/>
    <mergeCell ref="E50:F50"/>
    <mergeCell ref="A24:C24"/>
    <mergeCell ref="A51:C52"/>
    <mergeCell ref="D51:D52"/>
    <mergeCell ref="F51:H51"/>
    <mergeCell ref="E28:E29"/>
    <mergeCell ref="I38:K38"/>
    <mergeCell ref="F28:H28"/>
    <mergeCell ref="D38:D39"/>
    <mergeCell ref="E38:E39"/>
    <mergeCell ref="F38:H38"/>
    <mergeCell ref="L38:N38"/>
    <mergeCell ref="A11:C11"/>
    <mergeCell ref="E15:F15"/>
    <mergeCell ref="A16:C17"/>
    <mergeCell ref="D16:D17"/>
    <mergeCell ref="F16:H16"/>
    <mergeCell ref="I16:K16"/>
    <mergeCell ref="L16:N16"/>
    <mergeCell ref="A18:C18"/>
    <mergeCell ref="A26:C26"/>
    <mergeCell ref="A1:B1"/>
    <mergeCell ref="E4:F4"/>
    <mergeCell ref="E5:F5"/>
    <mergeCell ref="A6:C7"/>
    <mergeCell ref="D6:D7"/>
    <mergeCell ref="E6:E7"/>
    <mergeCell ref="F6:H6"/>
    <mergeCell ref="I6:K6"/>
    <mergeCell ref="L28:N28"/>
    <mergeCell ref="A10:C10"/>
    <mergeCell ref="E16:E17"/>
    <mergeCell ref="D28:D29"/>
    <mergeCell ref="I28:K28"/>
    <mergeCell ref="A25:C25"/>
    <mergeCell ref="L6:N6"/>
    <mergeCell ref="E27:F27"/>
    <mergeCell ref="A28:C2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kriolit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AfanasievSP</dc:creator>
  <cp:keywords/>
  <dc:description/>
  <cp:lastModifiedBy>Пользователь</cp:lastModifiedBy>
  <cp:lastPrinted>2020-10-09T09:54:21Z</cp:lastPrinted>
  <dcterms:created xsi:type="dcterms:W3CDTF">2008-04-28T05:24:48Z</dcterms:created>
  <dcterms:modified xsi:type="dcterms:W3CDTF">2020-11-23T09:53:38Z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